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tøttetjenester\Kommunikasjon og digitalisering\Nettside ansattportal og skjema\1 Stoff til nettsidene\Samfunn og miljø\Renovasjon\"/>
    </mc:Choice>
  </mc:AlternateContent>
  <bookViews>
    <workbookView xWindow="120" yWindow="90" windowWidth="11565" windowHeight="7530" activeTab="5"/>
  </bookViews>
  <sheets>
    <sheet name="Kalkulator" sheetId="4" r:id="rId1"/>
    <sheet name="Gebyr" sheetId="3" r:id="rId2"/>
    <sheet name="Portalkalkulator 2" sheetId="6" r:id="rId3"/>
    <sheet name="Portalkalkulator 3" sheetId="7" r:id="rId4"/>
    <sheet name="Priser for 2018" sheetId="8" r:id="rId5"/>
    <sheet name="Priser for 2019" sheetId="9" r:id="rId6"/>
  </sheets>
  <calcPr calcId="162913"/>
</workbook>
</file>

<file path=xl/calcChain.xml><?xml version="1.0" encoding="utf-8"?>
<calcChain xmlns="http://schemas.openxmlformats.org/spreadsheetml/2006/main">
  <c r="D9" i="9" l="1"/>
  <c r="B11" i="9" s="1"/>
  <c r="D9" i="8"/>
  <c r="E21" i="9" l="1"/>
  <c r="E20" i="9"/>
  <c r="B15" i="9"/>
  <c r="D15" i="9" s="1"/>
  <c r="F8" i="3"/>
  <c r="B11" i="8" l="1"/>
  <c r="B15" i="8" l="1"/>
  <c r="D15" i="8" s="1"/>
  <c r="E20" i="8"/>
  <c r="E21" i="8"/>
  <c r="D9" i="7" l="1"/>
  <c r="B11" i="7" l="1"/>
  <c r="B15" i="7" s="1"/>
  <c r="D15" i="7" s="1"/>
  <c r="E22" i="7" l="1"/>
  <c r="E23" i="7"/>
  <c r="E20" i="7"/>
  <c r="E21" i="7"/>
  <c r="F8" i="6"/>
  <c r="D10" i="6" s="1"/>
  <c r="G20" i="6" l="1"/>
  <c r="G19" i="6"/>
  <c r="G17" i="6"/>
  <c r="D13" i="6"/>
  <c r="F13" i="6" s="1"/>
  <c r="G18" i="6"/>
  <c r="D9" i="4"/>
  <c r="C9" i="4" l="1"/>
  <c r="E7" i="3"/>
  <c r="D13" i="4"/>
  <c r="E9" i="4" l="1"/>
  <c r="E27" i="3"/>
  <c r="F9" i="4" l="1"/>
  <c r="G9" i="4" s="1"/>
  <c r="E18" i="4"/>
  <c r="E14" i="4"/>
  <c r="E16" i="4"/>
  <c r="E15" i="4"/>
  <c r="E17" i="4"/>
  <c r="E13" i="4"/>
  <c r="I7" i="3"/>
  <c r="G17" i="3"/>
  <c r="G25" i="3"/>
  <c r="G23" i="3"/>
  <c r="G21" i="3"/>
  <c r="G20" i="3"/>
  <c r="G19" i="3"/>
  <c r="G18" i="3"/>
  <c r="G10" i="3" l="1"/>
  <c r="G13" i="3"/>
  <c r="G7" i="3"/>
  <c r="D10" i="3"/>
  <c r="D8" i="3"/>
  <c r="J18" i="3" l="1"/>
  <c r="J17" i="3"/>
  <c r="K4" i="3"/>
  <c r="K3" i="3"/>
  <c r="J4" i="3"/>
  <c r="J3" i="3"/>
  <c r="E13" i="3" l="1"/>
  <c r="E10" i="3"/>
  <c r="D17" i="3"/>
  <c r="D18" i="3"/>
  <c r="J23" i="3"/>
  <c r="J21" i="3"/>
  <c r="J20" i="3"/>
  <c r="J19" i="3"/>
  <c r="J25" i="3"/>
  <c r="D25" i="3"/>
  <c r="D23" i="3"/>
  <c r="D21" i="3"/>
  <c r="D20" i="3"/>
  <c r="D19" i="3"/>
  <c r="J10" i="3"/>
  <c r="J8" i="3"/>
  <c r="J7" i="3"/>
  <c r="D7" i="3"/>
  <c r="D27" i="3" s="1"/>
  <c r="F27" i="3" s="1"/>
  <c r="E28" i="3" s="1"/>
  <c r="F28" i="3" s="1"/>
  <c r="D13" i="3" l="1"/>
  <c r="F13" i="3" s="1"/>
  <c r="F7" i="3"/>
  <c r="H7" i="3" s="1"/>
  <c r="E17" i="3"/>
  <c r="H13" i="3" l="1"/>
  <c r="E14" i="3"/>
  <c r="F14" i="3" s="1"/>
  <c r="E8" i="3"/>
  <c r="I8" i="3" s="1"/>
  <c r="E19" i="3"/>
  <c r="E20" i="3"/>
  <c r="E21" i="3"/>
  <c r="E18" i="3"/>
  <c r="F18" i="3" s="1"/>
  <c r="H18" i="3" s="1"/>
  <c r="E23" i="3"/>
  <c r="F17" i="3"/>
  <c r="H17" i="3" s="1"/>
  <c r="E25" i="3"/>
  <c r="F10" i="3"/>
  <c r="H10" i="3" s="1"/>
  <c r="I10" i="3"/>
  <c r="H8" i="3" l="1"/>
  <c r="F25" i="3"/>
  <c r="H25" i="3" s="1"/>
  <c r="F19" i="3"/>
  <c r="H19" i="3" s="1"/>
  <c r="F23" i="3"/>
  <c r="H23" i="3" s="1"/>
  <c r="F21" i="3"/>
  <c r="H21" i="3" s="1"/>
  <c r="F20" i="3"/>
  <c r="H20" i="3" s="1"/>
</calcChain>
</file>

<file path=xl/sharedStrings.xml><?xml version="1.0" encoding="utf-8"?>
<sst xmlns="http://schemas.openxmlformats.org/spreadsheetml/2006/main" count="162" uniqueCount="93">
  <si>
    <t xml:space="preserve">Standard renovasjon: </t>
  </si>
  <si>
    <t>Fritid</t>
  </si>
  <si>
    <t>50% volum</t>
  </si>
  <si>
    <t>Mini:</t>
  </si>
  <si>
    <t>60% årsgebyr</t>
  </si>
  <si>
    <t>Dagens pris</t>
  </si>
  <si>
    <t>Diff</t>
  </si>
  <si>
    <t>Delt abonnement:</t>
  </si>
  <si>
    <t>Abonnementsgebyr</t>
  </si>
  <si>
    <t>Restavfallsgebyr</t>
  </si>
  <si>
    <t>Ny pris</t>
  </si>
  <si>
    <t>Liter</t>
  </si>
  <si>
    <t>Boenheter</t>
  </si>
  <si>
    <t>L/Dag</t>
  </si>
  <si>
    <t>Abonnement %</t>
  </si>
  <si>
    <t>Restavfall %</t>
  </si>
  <si>
    <t>Fordelingsnøkkel</t>
  </si>
  <si>
    <t>Grunngebyr (std abonnement + 140 volum)</t>
  </si>
  <si>
    <t>Liter pr sekk</t>
  </si>
  <si>
    <t>L/Dag mini/felles2</t>
  </si>
  <si>
    <t>L/Dag std</t>
  </si>
  <si>
    <t>volum=2xstd</t>
  </si>
  <si>
    <t>volum=4xstd</t>
  </si>
  <si>
    <t>Felles 2 kr 2353,78</t>
  </si>
  <si>
    <t>Felles 3 kr 1991,67</t>
  </si>
  <si>
    <t>Gr 0</t>
  </si>
  <si>
    <t>Gr 1.1</t>
  </si>
  <si>
    <t>Felles 2</t>
  </si>
  <si>
    <t>Eksisterende gr 1</t>
  </si>
  <si>
    <t>Eksisterende gr 2</t>
  </si>
  <si>
    <t>Eksisterende gr 5</t>
  </si>
  <si>
    <t>Eksisterende gr 16</t>
  </si>
  <si>
    <t>Kr/L</t>
  </si>
  <si>
    <t>Nedgravd</t>
  </si>
  <si>
    <t>Nedgravd %</t>
  </si>
  <si>
    <t xml:space="preserve">Grunnlag for volum på restavfall: ca 40 liter/boenhet/uke </t>
  </si>
  <si>
    <t xml:space="preserve">Grunnlag for volum på papiravfall: ca 30 liter/boenhet/uke  </t>
  </si>
  <si>
    <t>Volum</t>
  </si>
  <si>
    <t>Abonnement</t>
  </si>
  <si>
    <t>Gebyr</t>
  </si>
  <si>
    <t>Restavfall</t>
  </si>
  <si>
    <t>Differanse</t>
  </si>
  <si>
    <t>Dunkløsning</t>
  </si>
  <si>
    <t xml:space="preserve">Pris </t>
  </si>
  <si>
    <t>Skapløsning</t>
  </si>
  <si>
    <t>Standard</t>
  </si>
  <si>
    <t>Mini</t>
  </si>
  <si>
    <t>Felles 3</t>
  </si>
  <si>
    <t>Std med xtra rest</t>
  </si>
  <si>
    <t>Total pris</t>
  </si>
  <si>
    <t>skap / dunk</t>
  </si>
  <si>
    <t>Ny ordning er tilpasset dagens sekker, dvs er restsekken full trenger de 140 liter til rest.</t>
  </si>
  <si>
    <t>Spør hvor mye restavfall som kastes med dagens løsning.</t>
  </si>
  <si>
    <t>Grunngebyr (std abonnement m/140 liter volum)</t>
  </si>
  <si>
    <t>Literpris for restavfall   Kr/l</t>
  </si>
  <si>
    <t>Hentetillegg</t>
  </si>
  <si>
    <t>Total</t>
  </si>
  <si>
    <t>m/hentetillegg</t>
  </si>
  <si>
    <t>(20% av årsgebyr)</t>
  </si>
  <si>
    <t>140/240/660 liter</t>
  </si>
  <si>
    <t>Restavfall liter</t>
  </si>
  <si>
    <t>Antall</t>
  </si>
  <si>
    <t>Hentetillegg hvis dunkene står mer enn 5 meter unna kjørerute.</t>
  </si>
  <si>
    <t>Pris år/boenhet</t>
  </si>
  <si>
    <t>dagens løsning</t>
  </si>
  <si>
    <t>1.</t>
  </si>
  <si>
    <t>2.</t>
  </si>
  <si>
    <t>3.</t>
  </si>
  <si>
    <t>4.</t>
  </si>
  <si>
    <t>Kalkulator for beregning av årsavgift for renovasjon</t>
  </si>
  <si>
    <t>Pris år/boenhet ved delt abonnement</t>
  </si>
  <si>
    <t xml:space="preserve">Fra 1. Mai vil gebyret for renovasjon bli todelt med en fast del, abonnement, og en variabel del, restavfall. 
</t>
  </si>
  <si>
    <t>Hentetillegg (20% av årsgebyr)</t>
  </si>
  <si>
    <t>Fyll inn antall boenheter som skal være med og antall valgte dunker til restavfall i de gule feltene.</t>
  </si>
  <si>
    <t>Type abonnement</t>
  </si>
  <si>
    <t xml:space="preserve">Fra 1. Mai vil gebyret for renovasjon bli todelt med en fast del, abonnement, og en variabel del, restavfall. </t>
  </si>
  <si>
    <t>boenheter</t>
  </si>
  <si>
    <t>dagens abonnement</t>
  </si>
  <si>
    <t xml:space="preserve">Differanse </t>
  </si>
  <si>
    <t>ved delt abonnement</t>
  </si>
  <si>
    <t>Årsgebyr pr boenhet ved delt abonnement</t>
  </si>
  <si>
    <t xml:space="preserve">Årsgebyr pr boenhet </t>
  </si>
  <si>
    <r>
      <rPr>
        <b/>
        <sz val="11"/>
        <color theme="1"/>
        <rFont val="Calibri"/>
        <family val="2"/>
        <scheme val="minor"/>
      </rPr>
      <t>Mini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(restavfall hentes hver 6. uke)</t>
    </r>
  </si>
  <si>
    <r>
      <rPr>
        <b/>
        <sz val="11"/>
        <color theme="1"/>
        <rFont val="Calibri"/>
        <family val="2"/>
        <scheme val="minor"/>
      </rPr>
      <t>Felles 2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(2 boenheter deler 140 liter)*</t>
    </r>
  </si>
  <si>
    <r>
      <rPr>
        <b/>
        <sz val="11"/>
        <color theme="1"/>
        <rFont val="Calibri"/>
        <family val="2"/>
        <scheme val="minor"/>
      </rPr>
      <t>Felles 3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(3 boenheter deler 140 liter)*</t>
    </r>
  </si>
  <si>
    <t>Årsgebyr pr boenhet m/hentetillegg</t>
  </si>
  <si>
    <r>
      <rPr>
        <b/>
        <sz val="11"/>
        <color theme="1"/>
        <rFont val="Calibri"/>
        <family val="2"/>
        <scheme val="minor"/>
      </rPr>
      <t xml:space="preserve">Mini </t>
    </r>
    <r>
      <rPr>
        <i/>
        <sz val="11"/>
        <color theme="1"/>
        <rFont val="Calibri"/>
        <family val="2"/>
        <scheme val="minor"/>
      </rPr>
      <t>(restavfall hentes hver 6. uke)</t>
    </r>
  </si>
  <si>
    <r>
      <rPr>
        <b/>
        <sz val="11"/>
        <color theme="1"/>
        <rFont val="Calibri"/>
        <family val="2"/>
        <scheme val="minor"/>
      </rPr>
      <t>Felles 3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(3 boenheter deler 140 liter)</t>
    </r>
    <r>
      <rPr>
        <b/>
        <i/>
        <sz val="11"/>
        <color theme="1"/>
        <rFont val="Calibri"/>
        <family val="2"/>
        <scheme val="minor"/>
      </rPr>
      <t>*</t>
    </r>
  </si>
  <si>
    <r>
      <rPr>
        <b/>
        <sz val="11"/>
        <color theme="1"/>
        <rFont val="Calibri"/>
        <family val="2"/>
        <scheme val="minor"/>
      </rPr>
      <t>Felles 2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(2 boenheter deler 140 liter)</t>
    </r>
    <r>
      <rPr>
        <b/>
        <i/>
        <sz val="11"/>
        <color theme="1"/>
        <rFont val="Calibri"/>
        <family val="2"/>
        <scheme val="minor"/>
      </rPr>
      <t>*</t>
    </r>
  </si>
  <si>
    <r>
      <t xml:space="preserve">Her kan du sammenligne priser mellom dagens abonnement og delt abonnement.
* </t>
    </r>
    <r>
      <rPr>
        <sz val="9"/>
        <color theme="1"/>
        <rFont val="Calibri"/>
        <family val="2"/>
        <scheme val="minor"/>
      </rPr>
      <t>felles</t>
    </r>
    <r>
      <rPr>
        <i/>
        <sz val="9"/>
        <color theme="1"/>
        <rFont val="Calibri"/>
        <family val="2"/>
        <scheme val="minor"/>
      </rPr>
      <t>abonnement utgår etter 1. Mai og vil deretter bli kalt delt abonnement.</t>
    </r>
  </si>
  <si>
    <r>
      <t>Her kan du sammenligne priser mellom dagens abonnement og delt abonnement.
*</t>
    </r>
    <r>
      <rPr>
        <sz val="11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fellesabonnement utgår etter 1. Mai og vil deretter bli kalt delt abonnement.</t>
    </r>
  </si>
  <si>
    <t>Her kan du sammenligne priser mellom dagens abonnement og delt abonnement.</t>
  </si>
  <si>
    <t xml:space="preserve">Avfallsgebyret er todelt med et abonnementsgebyr, fast del, og et restavfallsgebyr, variabel del som er avhenger av størrelse restavfallsdunken.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</si>
</sst>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&quot;kr&quot;\ #,##0.00;[Red]&quot;kr&quot;\ \-#,##0.00"/>
    <numFmt numFmtId="165" formatCode="_(* #,##0_);_(* \(#,##0\);_(* &quot;-&quot;_);_(@_)"/>
    <numFmt numFmtId="166" formatCode="_(* #,##0.00_);_(* \(#,##0.00\);_(* &quot;-&quot;??_);_(@_)"/>
    <numFmt numFmtId="167" formatCode="_(&quot;kr&quot;\ * #,##0.00_);_(&quot;kr&quot;\ * \(#,##0.00\);_(&quot;kr&quot;\ * &quot;-&quot;??_);_(@_)"/>
    <numFmt numFmtId="168" formatCode="_(&quot;$&quot;* #,##0_);_(&quot;$&quot;* \(#,##0\);_(&quot;$&quot;* &quot;-&quot;_);_(@_)"/>
    <numFmt numFmtId="169" formatCode="0.0\ %"/>
    <numFmt numFmtId="170" formatCode="#,##0_);[Red]\-#,##0_)"/>
    <numFmt numFmtId="171" formatCode="&quot;kr&quot;\ #,##0.00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3F3F76"/>
      <name val="Arial"/>
      <family val="2"/>
    </font>
    <font>
      <b/>
      <sz val="10"/>
      <name val="Arial"/>
      <family val="2"/>
    </font>
    <font>
      <b/>
      <sz val="10"/>
      <color rgb="FF3F3F3F"/>
      <name val="Arial"/>
      <family val="2"/>
    </font>
    <font>
      <b/>
      <sz val="10"/>
      <color theme="0"/>
      <name val="Arial"/>
      <family val="2"/>
    </font>
    <font>
      <sz val="24"/>
      <name val="Arial"/>
      <family val="2"/>
    </font>
    <font>
      <b/>
      <sz val="14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9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6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7">
    <xf numFmtId="0" fontId="0" fillId="0" borderId="0"/>
    <xf numFmtId="0" fontId="1" fillId="0" borderId="0"/>
    <xf numFmtId="166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4" fillId="2" borderId="1" applyNumberFormat="0" applyAlignment="0" applyProtection="0"/>
    <xf numFmtId="0" fontId="6" fillId="3" borderId="2" applyNumberFormat="0" applyAlignment="0" applyProtection="0"/>
    <xf numFmtId="169" fontId="2" fillId="5" borderId="3">
      <alignment vertical="center"/>
      <protection locked="0"/>
    </xf>
    <xf numFmtId="170" fontId="2" fillId="5" borderId="3">
      <alignment vertical="center"/>
      <protection locked="0"/>
    </xf>
    <xf numFmtId="0" fontId="2" fillId="5" borderId="3">
      <alignment vertical="center" wrapText="1"/>
      <protection locked="0"/>
    </xf>
    <xf numFmtId="169" fontId="2" fillId="4" borderId="3">
      <alignment vertical="center"/>
      <protection hidden="1"/>
    </xf>
    <xf numFmtId="14" fontId="2" fillId="0" borderId="3">
      <alignment vertical="center"/>
      <protection hidden="1"/>
    </xf>
    <xf numFmtId="170" fontId="2" fillId="4" borderId="3">
      <alignment vertical="center"/>
      <protection hidden="1"/>
    </xf>
    <xf numFmtId="170" fontId="5" fillId="4" borderId="4">
      <alignment vertical="center"/>
      <protection hidden="1"/>
    </xf>
    <xf numFmtId="0" fontId="2" fillId="4" borderId="3">
      <alignment vertical="center"/>
      <protection hidden="1"/>
    </xf>
    <xf numFmtId="0" fontId="5" fillId="4" borderId="4">
      <alignment vertical="center"/>
      <protection hidden="1"/>
    </xf>
    <xf numFmtId="2" fontId="7" fillId="6" borderId="4">
      <alignment horizontal="center" vertical="top" wrapText="1"/>
      <protection hidden="1"/>
    </xf>
    <xf numFmtId="0" fontId="2" fillId="0" borderId="0"/>
    <xf numFmtId="0" fontId="2" fillId="4" borderId="4"/>
    <xf numFmtId="170" fontId="2" fillId="4" borderId="4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4" fontId="2" fillId="5" borderId="3">
      <alignment vertical="center"/>
      <protection locked="0"/>
    </xf>
    <xf numFmtId="0" fontId="8" fillId="7" borderId="4">
      <alignment vertical="center" wrapText="1"/>
    </xf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</cellStyleXfs>
  <cellXfs count="218">
    <xf numFmtId="0" fontId="0" fillId="0" borderId="0" xfId="0"/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8" borderId="0" xfId="0" applyFill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9" borderId="5" xfId="0" applyNumberFormat="1" applyFill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4" fontId="0" fillId="9" borderId="6" xfId="0" applyNumberFormat="1" applyFill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9" borderId="0" xfId="0" applyNumberFormat="1" applyFill="1" applyAlignment="1">
      <alignment horizontal="center"/>
    </xf>
    <xf numFmtId="4" fontId="0" fillId="0" borderId="0" xfId="0" applyNumberFormat="1" applyAlignment="1">
      <alignment horizontal="center"/>
    </xf>
    <xf numFmtId="0" fontId="0" fillId="10" borderId="5" xfId="0" applyFill="1" applyBorder="1"/>
    <xf numFmtId="0" fontId="0" fillId="11" borderId="9" xfId="0" applyFill="1" applyBorder="1" applyAlignment="1">
      <alignment horizontal="center"/>
    </xf>
    <xf numFmtId="0" fontId="0" fillId="11" borderId="10" xfId="0" applyFill="1" applyBorder="1" applyAlignment="1">
      <alignment horizontal="center"/>
    </xf>
    <xf numFmtId="0" fontId="0" fillId="10" borderId="9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12" borderId="4" xfId="0" applyFill="1" applyBorder="1" applyAlignment="1">
      <alignment horizontal="left"/>
    </xf>
    <xf numFmtId="0" fontId="0" fillId="12" borderId="4" xfId="0" applyFill="1" applyBorder="1" applyAlignment="1">
      <alignment horizontal="center"/>
    </xf>
    <xf numFmtId="4" fontId="0" fillId="12" borderId="4" xfId="0" applyNumberFormat="1" applyFill="1" applyBorder="1" applyAlignment="1">
      <alignment horizontal="center"/>
    </xf>
    <xf numFmtId="0" fontId="0" fillId="12" borderId="4" xfId="0" applyFill="1" applyBorder="1"/>
    <xf numFmtId="4" fontId="0" fillId="11" borderId="5" xfId="0" applyNumberFormat="1" applyFill="1" applyBorder="1" applyAlignment="1">
      <alignment horizontal="center"/>
    </xf>
    <xf numFmtId="4" fontId="0" fillId="11" borderId="6" xfId="0" applyNumberFormat="1" applyFill="1" applyBorder="1" applyAlignment="1">
      <alignment horizontal="center"/>
    </xf>
    <xf numFmtId="4" fontId="0" fillId="11" borderId="0" xfId="0" applyNumberFormat="1" applyFill="1" applyAlignment="1">
      <alignment horizontal="center"/>
    </xf>
    <xf numFmtId="0" fontId="0" fillId="8" borderId="5" xfId="0" applyFill="1" applyBorder="1"/>
    <xf numFmtId="0" fontId="0" fillId="0" borderId="0" xfId="0" applyFill="1"/>
    <xf numFmtId="0" fontId="0" fillId="10" borderId="7" xfId="0" applyFill="1" applyBorder="1" applyAlignment="1">
      <alignment horizontal="center"/>
    </xf>
    <xf numFmtId="0" fontId="0" fillId="10" borderId="8" xfId="0" applyFill="1" applyBorder="1" applyAlignment="1">
      <alignment horizontal="center"/>
    </xf>
    <xf numFmtId="0" fontId="10" fillId="0" borderId="0" xfId="0" applyFont="1" applyAlignment="1">
      <alignment vertical="center"/>
    </xf>
    <xf numFmtId="4" fontId="0" fillId="13" borderId="5" xfId="0" applyNumberFormat="1" applyFill="1" applyBorder="1" applyAlignment="1">
      <alignment horizontal="center"/>
    </xf>
    <xf numFmtId="4" fontId="0" fillId="13" borderId="6" xfId="0" applyNumberFormat="1" applyFill="1" applyBorder="1" applyAlignment="1">
      <alignment horizontal="center"/>
    </xf>
    <xf numFmtId="4" fontId="0" fillId="13" borderId="0" xfId="0" applyNumberFormat="1" applyFill="1" applyAlignment="1">
      <alignment horizontal="center"/>
    </xf>
    <xf numFmtId="0" fontId="0" fillId="14" borderId="5" xfId="0" applyFill="1" applyBorder="1" applyAlignment="1">
      <alignment horizontal="center"/>
    </xf>
    <xf numFmtId="4" fontId="0" fillId="14" borderId="5" xfId="0" applyNumberForma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4" fontId="0" fillId="13" borderId="14" xfId="0" applyNumberFormat="1" applyFill="1" applyBorder="1" applyAlignment="1">
      <alignment horizontal="center" vertical="center"/>
    </xf>
    <xf numFmtId="0" fontId="0" fillId="13" borderId="19" xfId="0" applyFill="1" applyBorder="1" applyAlignment="1">
      <alignment horizontal="center" vertical="center"/>
    </xf>
    <xf numFmtId="4" fontId="0" fillId="13" borderId="19" xfId="0" applyNumberFormat="1" applyFill="1" applyBorder="1" applyAlignment="1">
      <alignment horizontal="center"/>
    </xf>
    <xf numFmtId="4" fontId="0" fillId="13" borderId="19" xfId="0" applyNumberFormat="1" applyFill="1" applyBorder="1" applyAlignment="1">
      <alignment horizontal="center" vertical="center"/>
    </xf>
    <xf numFmtId="0" fontId="0" fillId="10" borderId="5" xfId="0" applyFill="1" applyBorder="1" applyAlignment="1">
      <alignment horizontal="center"/>
    </xf>
    <xf numFmtId="0" fontId="0" fillId="10" borderId="12" xfId="0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0" fillId="14" borderId="4" xfId="0" applyFill="1" applyBorder="1"/>
    <xf numFmtId="0" fontId="0" fillId="8" borderId="20" xfId="0" applyFill="1" applyBorder="1" applyAlignment="1">
      <alignment horizontal="center"/>
    </xf>
    <xf numFmtId="4" fontId="0" fillId="8" borderId="4" xfId="0" applyNumberFormat="1" applyFill="1" applyBorder="1" applyAlignment="1">
      <alignment horizontal="center"/>
    </xf>
    <xf numFmtId="0" fontId="0" fillId="14" borderId="4" xfId="0" applyFill="1" applyBorder="1" applyAlignment="1"/>
    <xf numFmtId="0" fontId="0" fillId="14" borderId="9" xfId="0" applyFill="1" applyBorder="1" applyAlignment="1"/>
    <xf numFmtId="0" fontId="0" fillId="0" borderId="21" xfId="0" applyBorder="1"/>
    <xf numFmtId="0" fontId="0" fillId="0" borderId="22" xfId="0" applyBorder="1" applyAlignment="1">
      <alignment horizontal="center" vertical="center"/>
    </xf>
    <xf numFmtId="4" fontId="0" fillId="13" borderId="21" xfId="0" applyNumberFormat="1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4" fontId="0" fillId="0" borderId="15" xfId="0" applyNumberFormat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" fontId="0" fillId="15" borderId="38" xfId="0" applyNumberFormat="1" applyFill="1" applyBorder="1" applyAlignment="1">
      <alignment horizontal="center" vertical="center"/>
    </xf>
    <xf numFmtId="1" fontId="0" fillId="15" borderId="39" xfId="0" applyNumberFormat="1" applyFill="1" applyBorder="1" applyAlignment="1">
      <alignment horizontal="center" vertical="center"/>
    </xf>
    <xf numFmtId="0" fontId="14" fillId="8" borderId="0" xfId="0" applyFont="1" applyFill="1" applyAlignment="1">
      <alignment horizontal="center" vertical="center"/>
    </xf>
    <xf numFmtId="171" fontId="0" fillId="8" borderId="0" xfId="0" applyNumberFormat="1" applyFill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12" fillId="8" borderId="0" xfId="0" applyFont="1" applyFill="1" applyAlignment="1">
      <alignment horizontal="left" vertical="top"/>
    </xf>
    <xf numFmtId="1" fontId="12" fillId="8" borderId="0" xfId="0" applyNumberFormat="1" applyFont="1" applyFill="1" applyBorder="1" applyAlignment="1">
      <alignment horizontal="left" vertical="top"/>
    </xf>
    <xf numFmtId="1" fontId="0" fillId="8" borderId="0" xfId="0" applyNumberFormat="1" applyFill="1" applyBorder="1" applyAlignment="1">
      <alignment horizontal="center" vertical="center"/>
    </xf>
    <xf numFmtId="0" fontId="0" fillId="8" borderId="0" xfId="0" applyFont="1" applyFill="1" applyAlignment="1">
      <alignment horizontal="left" vertical="top"/>
    </xf>
    <xf numFmtId="0" fontId="9" fillId="8" borderId="0" xfId="0" applyFont="1" applyFill="1" applyAlignment="1">
      <alignment horizontal="center" vertical="center"/>
    </xf>
    <xf numFmtId="0" fontId="16" fillId="7" borderId="25" xfId="0" applyFont="1" applyFill="1" applyBorder="1" applyAlignment="1">
      <alignment horizontal="center" vertical="center"/>
    </xf>
    <xf numFmtId="0" fontId="16" fillId="7" borderId="18" xfId="0" applyFont="1" applyFill="1" applyBorder="1" applyAlignment="1">
      <alignment horizontal="center" vertical="center"/>
    </xf>
    <xf numFmtId="0" fontId="16" fillId="7" borderId="26" xfId="0" applyFont="1" applyFill="1" applyBorder="1" applyAlignment="1">
      <alignment horizontal="center" vertical="center"/>
    </xf>
    <xf numFmtId="0" fontId="16" fillId="7" borderId="36" xfId="0" applyFont="1" applyFill="1" applyBorder="1" applyAlignment="1">
      <alignment horizontal="center" vertical="center"/>
    </xf>
    <xf numFmtId="0" fontId="16" fillId="7" borderId="25" xfId="0" applyFont="1" applyFill="1" applyBorder="1" applyAlignment="1">
      <alignment horizontal="center" vertical="center"/>
    </xf>
    <xf numFmtId="0" fontId="16" fillId="7" borderId="12" xfId="0" applyFont="1" applyFill="1" applyBorder="1" applyAlignment="1">
      <alignment horizontal="center" vertical="center"/>
    </xf>
    <xf numFmtId="0" fontId="16" fillId="7" borderId="28" xfId="0" applyFont="1" applyFill="1" applyBorder="1" applyAlignment="1">
      <alignment horizontal="center" vertical="center"/>
    </xf>
    <xf numFmtId="0" fontId="0" fillId="8" borderId="0" xfId="0" applyFill="1" applyBorder="1" applyAlignment="1">
      <alignment horizontal="left" vertical="top" wrapText="1"/>
    </xf>
    <xf numFmtId="171" fontId="13" fillId="8" borderId="0" xfId="0" applyNumberFormat="1" applyFont="1" applyFill="1" applyBorder="1" applyAlignment="1">
      <alignment horizontal="center" vertical="center"/>
    </xf>
    <xf numFmtId="0" fontId="11" fillId="8" borderId="0" xfId="0" applyFont="1" applyFill="1" applyBorder="1" applyAlignment="1">
      <alignment horizontal="center" vertical="center"/>
    </xf>
    <xf numFmtId="0" fontId="11" fillId="8" borderId="0" xfId="0" applyFont="1" applyFill="1" applyBorder="1" applyAlignment="1"/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8" borderId="0" xfId="0" applyFill="1" applyAlignment="1">
      <alignment horizontal="left" vertical="center"/>
    </xf>
    <xf numFmtId="171" fontId="13" fillId="8" borderId="0" xfId="0" applyNumberFormat="1" applyFont="1" applyFill="1" applyBorder="1" applyAlignment="1">
      <alignment horizontal="left" vertical="center"/>
    </xf>
    <xf numFmtId="0" fontId="11" fillId="8" borderId="0" xfId="0" applyFont="1" applyFill="1" applyBorder="1" applyAlignment="1">
      <alignment horizontal="left" vertical="center"/>
    </xf>
    <xf numFmtId="164" fontId="0" fillId="16" borderId="19" xfId="0" applyNumberFormat="1" applyFill="1" applyBorder="1" applyAlignment="1">
      <alignment horizontal="center" vertical="center"/>
    </xf>
    <xf numFmtId="164" fontId="0" fillId="16" borderId="29" xfId="0" applyNumberFormat="1" applyFill="1" applyBorder="1" applyAlignment="1">
      <alignment horizontal="center" vertical="center"/>
    </xf>
    <xf numFmtId="164" fontId="0" fillId="16" borderId="16" xfId="0" applyNumberFormat="1" applyFill="1" applyBorder="1" applyAlignment="1">
      <alignment horizontal="center" vertical="center"/>
    </xf>
    <xf numFmtId="164" fontId="0" fillId="16" borderId="30" xfId="0" applyNumberFormat="1" applyFill="1" applyBorder="1" applyAlignment="1">
      <alignment horizontal="center" vertical="center"/>
    </xf>
    <xf numFmtId="164" fontId="0" fillId="16" borderId="33" xfId="0" applyNumberFormat="1" applyFill="1" applyBorder="1" applyAlignment="1">
      <alignment horizontal="center" vertical="center"/>
    </xf>
    <xf numFmtId="164" fontId="0" fillId="16" borderId="34" xfId="0" applyNumberFormat="1" applyFill="1" applyBorder="1" applyAlignment="1">
      <alignment horizontal="center" vertical="center"/>
    </xf>
    <xf numFmtId="0" fontId="0" fillId="16" borderId="25" xfId="0" applyFont="1" applyFill="1" applyBorder="1" applyAlignment="1">
      <alignment horizontal="left" vertical="center"/>
    </xf>
    <xf numFmtId="0" fontId="0" fillId="16" borderId="26" xfId="0" applyFont="1" applyFill="1" applyBorder="1" applyAlignment="1">
      <alignment horizontal="left" vertical="center"/>
    </xf>
    <xf numFmtId="0" fontId="0" fillId="16" borderId="12" xfId="0" applyFont="1" applyFill="1" applyBorder="1" applyAlignment="1">
      <alignment horizontal="left" vertical="center"/>
    </xf>
    <xf numFmtId="0" fontId="0" fillId="16" borderId="28" xfId="0" applyFont="1" applyFill="1" applyBorder="1" applyAlignment="1">
      <alignment horizontal="left" vertical="center"/>
    </xf>
    <xf numFmtId="0" fontId="16" fillId="16" borderId="56" xfId="0" applyFont="1" applyFill="1" applyBorder="1" applyAlignment="1">
      <alignment horizontal="center" vertical="center"/>
    </xf>
    <xf numFmtId="0" fontId="16" fillId="16" borderId="25" xfId="0" applyFont="1" applyFill="1" applyBorder="1" applyAlignment="1">
      <alignment horizontal="center" vertical="center"/>
    </xf>
    <xf numFmtId="0" fontId="16" fillId="16" borderId="26" xfId="0" applyFont="1" applyFill="1" applyBorder="1" applyAlignment="1">
      <alignment horizontal="center" vertical="center"/>
    </xf>
    <xf numFmtId="0" fontId="16" fillId="16" borderId="57" xfId="0" applyFont="1" applyFill="1" applyBorder="1" applyAlignment="1">
      <alignment horizontal="center" vertical="center"/>
    </xf>
    <xf numFmtId="0" fontId="16" fillId="16" borderId="18" xfId="0" applyFont="1" applyFill="1" applyBorder="1" applyAlignment="1">
      <alignment horizontal="center" vertical="center"/>
    </xf>
    <xf numFmtId="0" fontId="16" fillId="16" borderId="36" xfId="0" applyFont="1" applyFill="1" applyBorder="1" applyAlignment="1">
      <alignment horizontal="center" vertical="center"/>
    </xf>
    <xf numFmtId="0" fontId="14" fillId="8" borderId="0" xfId="0" applyFont="1" applyFill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9" fillId="8" borderId="0" xfId="0" applyFont="1" applyFill="1" applyAlignment="1">
      <alignment horizontal="center" vertical="top"/>
    </xf>
    <xf numFmtId="1" fontId="9" fillId="15" borderId="58" xfId="0" applyNumberFormat="1" applyFont="1" applyFill="1" applyBorder="1" applyAlignment="1">
      <alignment horizontal="center" vertical="center"/>
    </xf>
    <xf numFmtId="1" fontId="9" fillId="15" borderId="38" xfId="0" applyNumberFormat="1" applyFont="1" applyFill="1" applyBorder="1" applyAlignment="1">
      <alignment horizontal="center" vertical="center"/>
    </xf>
    <xf numFmtId="1" fontId="9" fillId="15" borderId="39" xfId="0" applyNumberFormat="1" applyFont="1" applyFill="1" applyBorder="1" applyAlignment="1">
      <alignment horizontal="center" vertical="center"/>
    </xf>
    <xf numFmtId="0" fontId="19" fillId="8" borderId="0" xfId="0" applyFont="1" applyFill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/>
    <xf numFmtId="0" fontId="9" fillId="8" borderId="0" xfId="0" applyFont="1" applyFill="1" applyAlignment="1">
      <alignment horizontal="center" vertical="center"/>
    </xf>
    <xf numFmtId="0" fontId="16" fillId="16" borderId="56" xfId="0" applyFont="1" applyFill="1" applyBorder="1" applyAlignment="1">
      <alignment horizontal="center" vertical="center"/>
    </xf>
    <xf numFmtId="0" fontId="11" fillId="8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/>
    <xf numFmtId="164" fontId="11" fillId="7" borderId="19" xfId="0" applyNumberFormat="1" applyFont="1" applyFill="1" applyBorder="1" applyAlignment="1">
      <alignment horizontal="center" vertical="center"/>
    </xf>
    <xf numFmtId="164" fontId="11" fillId="7" borderId="29" xfId="0" applyNumberFormat="1" applyFont="1" applyFill="1" applyBorder="1" applyAlignment="1">
      <alignment horizontal="center" vertical="center"/>
    </xf>
    <xf numFmtId="164" fontId="11" fillId="7" borderId="16" xfId="0" applyNumberFormat="1" applyFont="1" applyFill="1" applyBorder="1" applyAlignment="1">
      <alignment horizontal="center" vertical="center"/>
    </xf>
    <xf numFmtId="164" fontId="11" fillId="7" borderId="30" xfId="0" applyNumberFormat="1" applyFont="1" applyFill="1" applyBorder="1" applyAlignment="1">
      <alignment horizontal="center" vertical="center"/>
    </xf>
    <xf numFmtId="164" fontId="11" fillId="7" borderId="33" xfId="0" applyNumberFormat="1" applyFont="1" applyFill="1" applyBorder="1" applyAlignment="1">
      <alignment horizontal="center" vertical="center"/>
    </xf>
    <xf numFmtId="164" fontId="11" fillId="7" borderId="34" xfId="0" applyNumberFormat="1" applyFont="1" applyFill="1" applyBorder="1" applyAlignment="1">
      <alignment horizontal="center" vertical="center"/>
    </xf>
    <xf numFmtId="4" fontId="0" fillId="0" borderId="0" xfId="0" applyNumberFormat="1"/>
    <xf numFmtId="0" fontId="9" fillId="8" borderId="0" xfId="0" applyFont="1" applyFill="1" applyAlignment="1">
      <alignment horizontal="center" vertical="center"/>
    </xf>
    <xf numFmtId="0" fontId="16" fillId="16" borderId="56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32" xfId="0" applyBorder="1" applyAlignment="1"/>
    <xf numFmtId="0" fontId="15" fillId="7" borderId="42" xfId="0" applyFont="1" applyFill="1" applyBorder="1" applyAlignment="1">
      <alignment horizontal="center" vertical="center" wrapText="1"/>
    </xf>
    <xf numFmtId="0" fontId="11" fillId="0" borderId="35" xfId="0" applyFont="1" applyBorder="1" applyAlignment="1">
      <alignment wrapText="1"/>
    </xf>
    <xf numFmtId="0" fontId="11" fillId="0" borderId="8" xfId="0" applyFont="1" applyBorder="1" applyAlignment="1">
      <alignment wrapText="1"/>
    </xf>
    <xf numFmtId="0" fontId="11" fillId="0" borderId="7" xfId="0" applyFont="1" applyBorder="1" applyAlignment="1">
      <alignment wrapText="1"/>
    </xf>
    <xf numFmtId="0" fontId="9" fillId="8" borderId="0" xfId="0" applyFont="1" applyFill="1" applyAlignment="1">
      <alignment horizontal="center" vertical="center"/>
    </xf>
    <xf numFmtId="0" fontId="13" fillId="0" borderId="23" xfId="0" applyFont="1" applyBorder="1" applyAlignment="1">
      <alignment horizontal="left" vertical="top" wrapText="1"/>
    </xf>
    <xf numFmtId="0" fontId="13" fillId="0" borderId="35" xfId="0" applyFont="1" applyBorder="1" applyAlignment="1">
      <alignment horizontal="left" vertical="top" wrapText="1"/>
    </xf>
    <xf numFmtId="0" fontId="13" fillId="0" borderId="27" xfId="0" applyFont="1" applyBorder="1" applyAlignment="1">
      <alignment horizontal="left" vertical="top" wrapText="1"/>
    </xf>
    <xf numFmtId="0" fontId="13" fillId="0" borderId="17" xfId="0" applyFont="1" applyBorder="1" applyAlignment="1">
      <alignment horizontal="left" vertical="top" wrapText="1"/>
    </xf>
    <xf numFmtId="0" fontId="13" fillId="0" borderId="31" xfId="0" applyFont="1" applyBorder="1" applyAlignment="1">
      <alignment horizontal="left" vertical="top" wrapText="1"/>
    </xf>
    <xf numFmtId="0" fontId="13" fillId="0" borderId="37" xfId="0" applyFont="1" applyBorder="1" applyAlignment="1">
      <alignment horizontal="left" vertical="top" wrapText="1"/>
    </xf>
    <xf numFmtId="171" fontId="0" fillId="7" borderId="47" xfId="0" applyNumberFormat="1" applyFill="1" applyBorder="1" applyAlignment="1">
      <alignment horizontal="center" vertical="center"/>
    </xf>
    <xf numFmtId="0" fontId="0" fillId="7" borderId="48" xfId="0" applyFill="1" applyBorder="1" applyAlignment="1"/>
    <xf numFmtId="171" fontId="13" fillId="16" borderId="45" xfId="0" applyNumberFormat="1" applyFont="1" applyFill="1" applyBorder="1" applyAlignment="1">
      <alignment horizontal="center" vertical="center"/>
    </xf>
    <xf numFmtId="0" fontId="11" fillId="16" borderId="32" xfId="0" applyFont="1" applyFill="1" applyBorder="1" applyAlignment="1">
      <alignment horizontal="center" vertical="center"/>
    </xf>
    <xf numFmtId="0" fontId="11" fillId="16" borderId="43" xfId="0" applyFont="1" applyFill="1" applyBorder="1" applyAlignment="1"/>
    <xf numFmtId="0" fontId="11" fillId="0" borderId="23" xfId="0" applyFont="1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171" fontId="0" fillId="16" borderId="45" xfId="0" applyNumberFormat="1" applyFill="1" applyBorder="1" applyAlignment="1">
      <alignment horizontal="center" vertical="center"/>
    </xf>
    <xf numFmtId="0" fontId="0" fillId="16" borderId="43" xfId="0" applyFill="1" applyBorder="1" applyAlignment="1"/>
    <xf numFmtId="171" fontId="0" fillId="7" borderId="45" xfId="0" applyNumberFormat="1" applyFill="1" applyBorder="1" applyAlignment="1">
      <alignment horizontal="center" vertical="center"/>
    </xf>
    <xf numFmtId="0" fontId="0" fillId="7" borderId="32" xfId="0" applyFill="1" applyBorder="1" applyAlignment="1"/>
    <xf numFmtId="0" fontId="11" fillId="0" borderId="44" xfId="0" applyFont="1" applyBorder="1" applyAlignment="1">
      <alignment horizontal="left" vertical="top" wrapText="1"/>
    </xf>
    <xf numFmtId="0" fontId="0" fillId="0" borderId="51" xfId="0" applyBorder="1" applyAlignment="1">
      <alignment horizontal="left" vertical="top" wrapText="1"/>
    </xf>
    <xf numFmtId="0" fontId="0" fillId="0" borderId="44" xfId="0" applyBorder="1" applyAlignment="1">
      <alignment horizontal="left" vertical="top" wrapText="1"/>
    </xf>
    <xf numFmtId="0" fontId="13" fillId="0" borderId="23" xfId="0" applyFont="1" applyFill="1" applyBorder="1" applyAlignment="1">
      <alignment horizontal="left" vertical="top" wrapText="1"/>
    </xf>
    <xf numFmtId="0" fontId="13" fillId="0" borderId="24" xfId="0" applyFont="1" applyFill="1" applyBorder="1" applyAlignment="1">
      <alignment horizontal="left" vertical="top" wrapText="1"/>
    </xf>
    <xf numFmtId="0" fontId="13" fillId="0" borderId="27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0" fillId="0" borderId="31" xfId="0" applyFill="1" applyBorder="1" applyAlignment="1">
      <alignment horizontal="left" vertical="top" wrapText="1"/>
    </xf>
    <xf numFmtId="0" fontId="0" fillId="0" borderId="32" xfId="0" applyFill="1" applyBorder="1" applyAlignment="1">
      <alignment horizontal="left" vertical="top" wrapText="1"/>
    </xf>
    <xf numFmtId="0" fontId="11" fillId="16" borderId="49" xfId="0" applyFont="1" applyFill="1" applyBorder="1" applyAlignment="1">
      <alignment horizontal="center" vertical="center"/>
    </xf>
    <xf numFmtId="0" fontId="0" fillId="16" borderId="46" xfId="0" applyFill="1" applyBorder="1" applyAlignment="1"/>
    <xf numFmtId="0" fontId="0" fillId="16" borderId="50" xfId="0" applyFill="1" applyBorder="1" applyAlignment="1"/>
    <xf numFmtId="0" fontId="16" fillId="7" borderId="42" xfId="0" applyFont="1" applyFill="1" applyBorder="1" applyAlignment="1">
      <alignment horizontal="center" vertical="center"/>
    </xf>
    <xf numFmtId="0" fontId="0" fillId="0" borderId="24" xfId="0" applyBorder="1" applyAlignment="1"/>
    <xf numFmtId="0" fontId="0" fillId="0" borderId="52" xfId="0" applyBorder="1" applyAlignment="1"/>
    <xf numFmtId="0" fontId="16" fillId="7" borderId="25" xfId="0" applyFont="1" applyFill="1" applyBorder="1" applyAlignment="1">
      <alignment horizontal="center" vertical="center"/>
    </xf>
    <xf numFmtId="0" fontId="16" fillId="7" borderId="25" xfId="0" applyFont="1" applyFill="1" applyBorder="1" applyAlignment="1"/>
    <xf numFmtId="0" fontId="0" fillId="7" borderId="13" xfId="0" applyFill="1" applyBorder="1" applyAlignment="1"/>
    <xf numFmtId="0" fontId="16" fillId="7" borderId="26" xfId="0" applyFont="1" applyFill="1" applyBorder="1" applyAlignment="1"/>
    <xf numFmtId="0" fontId="11" fillId="0" borderId="5" xfId="0" applyFont="1" applyBorder="1" applyAlignment="1"/>
    <xf numFmtId="0" fontId="22" fillId="16" borderId="51" xfId="0" applyFont="1" applyFill="1" applyBorder="1" applyAlignment="1">
      <alignment horizontal="center" vertical="center" wrapText="1"/>
    </xf>
    <xf numFmtId="0" fontId="22" fillId="16" borderId="53" xfId="0" applyFont="1" applyFill="1" applyBorder="1" applyAlignment="1">
      <alignment horizontal="center" vertical="center" wrapText="1"/>
    </xf>
    <xf numFmtId="0" fontId="22" fillId="16" borderId="55" xfId="0" applyFont="1" applyFill="1" applyBorder="1" applyAlignment="1">
      <alignment horizontal="center" vertical="center" wrapText="1"/>
    </xf>
    <xf numFmtId="0" fontId="9" fillId="8" borderId="0" xfId="0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4" fillId="16" borderId="23" xfId="0" applyFont="1" applyFill="1" applyBorder="1" applyAlignment="1">
      <alignment horizontal="left" vertical="center" wrapText="1"/>
    </xf>
    <xf numFmtId="0" fontId="14" fillId="16" borderId="24" xfId="0" applyFont="1" applyFill="1" applyBorder="1" applyAlignment="1">
      <alignment horizontal="left" vertical="center" wrapText="1"/>
    </xf>
    <xf numFmtId="0" fontId="14" fillId="16" borderId="52" xfId="0" applyFont="1" applyFill="1" applyBorder="1" applyAlignment="1">
      <alignment horizontal="left" vertical="center" wrapText="1"/>
    </xf>
    <xf numFmtId="0" fontId="0" fillId="7" borderId="26" xfId="0" applyFill="1" applyBorder="1" applyAlignment="1">
      <alignment horizontal="center" vertical="center"/>
    </xf>
    <xf numFmtId="0" fontId="16" fillId="16" borderId="56" xfId="0" applyFont="1" applyFill="1" applyBorder="1" applyAlignment="1">
      <alignment horizontal="center" vertical="center"/>
    </xf>
    <xf numFmtId="0" fontId="0" fillId="16" borderId="25" xfId="0" applyFill="1" applyBorder="1" applyAlignment="1">
      <alignment horizontal="center" vertical="center"/>
    </xf>
    <xf numFmtId="0" fontId="0" fillId="16" borderId="24" xfId="0" applyFill="1" applyBorder="1" applyAlignment="1">
      <alignment horizontal="left" vertical="center" wrapText="1"/>
    </xf>
    <xf numFmtId="0" fontId="0" fillId="16" borderId="52" xfId="0" applyFill="1" applyBorder="1" applyAlignment="1">
      <alignment horizontal="left" vertical="center" wrapText="1"/>
    </xf>
    <xf numFmtId="0" fontId="0" fillId="16" borderId="62" xfId="0" applyFill="1" applyBorder="1" applyAlignment="1">
      <alignment horizontal="left" vertical="center" wrapText="1"/>
    </xf>
    <xf numFmtId="0" fontId="0" fillId="16" borderId="33" xfId="0" applyFill="1" applyBorder="1" applyAlignment="1">
      <alignment wrapText="1"/>
    </xf>
    <xf numFmtId="0" fontId="0" fillId="16" borderId="56" xfId="0" applyFill="1" applyBorder="1" applyAlignment="1">
      <alignment horizontal="center" vertical="center" wrapText="1"/>
    </xf>
    <xf numFmtId="0" fontId="0" fillId="16" borderId="25" xfId="0" applyFill="1" applyBorder="1" applyAlignment="1">
      <alignment horizontal="center" vertical="center" wrapText="1"/>
    </xf>
    <xf numFmtId="0" fontId="16" fillId="16" borderId="25" xfId="0" applyFont="1" applyFill="1" applyBorder="1" applyAlignment="1">
      <alignment horizontal="center" vertical="center" wrapText="1"/>
    </xf>
    <xf numFmtId="0" fontId="0" fillId="16" borderId="26" xfId="0" applyFill="1" applyBorder="1" applyAlignment="1">
      <alignment horizontal="center" wrapText="1"/>
    </xf>
    <xf numFmtId="164" fontId="0" fillId="16" borderId="60" xfId="0" applyNumberFormat="1" applyFill="1" applyBorder="1" applyAlignment="1">
      <alignment horizontal="center" vertical="center" wrapText="1"/>
    </xf>
    <xf numFmtId="0" fontId="0" fillId="16" borderId="12" xfId="0" applyFill="1" applyBorder="1" applyAlignment="1">
      <alignment horizontal="center" vertical="center" wrapText="1"/>
    </xf>
    <xf numFmtId="164" fontId="0" fillId="16" borderId="12" xfId="0" applyNumberFormat="1" applyFill="1" applyBorder="1" applyAlignment="1">
      <alignment horizontal="center" vertical="center" wrapText="1"/>
    </xf>
    <xf numFmtId="164" fontId="0" fillId="16" borderId="28" xfId="0" applyNumberFormat="1" applyFill="1" applyBorder="1" applyAlignment="1">
      <alignment horizontal="center" wrapText="1"/>
    </xf>
    <xf numFmtId="0" fontId="11" fillId="7" borderId="59" xfId="0" applyFont="1" applyFill="1" applyBorder="1" applyAlignment="1">
      <alignment horizontal="center" vertical="center"/>
    </xf>
    <xf numFmtId="0" fontId="0" fillId="7" borderId="20" xfId="0" applyFill="1" applyBorder="1" applyAlignment="1">
      <alignment horizontal="center"/>
    </xf>
    <xf numFmtId="0" fontId="0" fillId="7" borderId="54" xfId="0" applyFill="1" applyBorder="1" applyAlignment="1">
      <alignment horizontal="center"/>
    </xf>
    <xf numFmtId="171" fontId="20" fillId="7" borderId="61" xfId="0" applyNumberFormat="1" applyFont="1" applyFill="1" applyBorder="1" applyAlignment="1">
      <alignment horizontal="center" vertical="center"/>
    </xf>
    <xf numFmtId="0" fontId="21" fillId="7" borderId="40" xfId="0" applyFont="1" applyFill="1" applyBorder="1" applyAlignment="1">
      <alignment horizontal="center"/>
    </xf>
    <xf numFmtId="0" fontId="21" fillId="7" borderId="41" xfId="0" applyFont="1" applyFill="1" applyBorder="1" applyAlignment="1">
      <alignment horizontal="center"/>
    </xf>
    <xf numFmtId="164" fontId="15" fillId="16" borderId="61" xfId="0" applyNumberFormat="1" applyFont="1" applyFill="1" applyBorder="1" applyAlignment="1">
      <alignment horizontal="center" vertical="center"/>
    </xf>
    <xf numFmtId="164" fontId="11" fillId="16" borderId="40" xfId="0" applyNumberFormat="1" applyFont="1" applyFill="1" applyBorder="1" applyAlignment="1">
      <alignment horizontal="center" vertical="center"/>
    </xf>
    <xf numFmtId="164" fontId="15" fillId="7" borderId="40" xfId="0" applyNumberFormat="1" applyFont="1" applyFill="1" applyBorder="1" applyAlignment="1">
      <alignment horizontal="center" vertical="center"/>
    </xf>
    <xf numFmtId="164" fontId="11" fillId="7" borderId="41" xfId="0" applyNumberFormat="1" applyFont="1" applyFill="1" applyBorder="1" applyAlignment="1">
      <alignment horizontal="center" vertical="center"/>
    </xf>
    <xf numFmtId="0" fontId="0" fillId="16" borderId="63" xfId="0" applyFill="1" applyBorder="1" applyAlignment="1">
      <alignment horizontal="left" vertical="center" wrapText="1"/>
    </xf>
    <xf numFmtId="0" fontId="0" fillId="16" borderId="22" xfId="0" applyFill="1" applyBorder="1" applyAlignment="1">
      <alignment wrapText="1"/>
    </xf>
    <xf numFmtId="0" fontId="11" fillId="16" borderId="59" xfId="0" applyFont="1" applyFill="1" applyBorder="1" applyAlignment="1">
      <alignment horizontal="left" vertical="center" wrapText="1"/>
    </xf>
    <xf numFmtId="0" fontId="11" fillId="16" borderId="20" xfId="0" applyFont="1" applyFill="1" applyBorder="1" applyAlignment="1">
      <alignment wrapText="1"/>
    </xf>
    <xf numFmtId="0" fontId="15" fillId="16" borderId="56" xfId="0" applyFont="1" applyFill="1" applyBorder="1" applyAlignment="1">
      <alignment horizontal="left" vertical="center" wrapText="1"/>
    </xf>
    <xf numFmtId="0" fontId="15" fillId="16" borderId="25" xfId="0" applyFont="1" applyFill="1" applyBorder="1" applyAlignment="1">
      <alignment wrapText="1"/>
    </xf>
    <xf numFmtId="0" fontId="15" fillId="16" borderId="60" xfId="0" applyFont="1" applyFill="1" applyBorder="1" applyAlignment="1">
      <alignment wrapText="1"/>
    </xf>
    <xf numFmtId="0" fontId="15" fillId="16" borderId="12" xfId="0" applyFont="1" applyFill="1" applyBorder="1" applyAlignment="1">
      <alignment wrapText="1"/>
    </xf>
    <xf numFmtId="171" fontId="0" fillId="16" borderId="12" xfId="0" applyNumberFormat="1" applyFill="1" applyBorder="1" applyAlignment="1">
      <alignment horizontal="center" vertical="center" wrapText="1"/>
    </xf>
    <xf numFmtId="171" fontId="0" fillId="16" borderId="28" xfId="0" applyNumberFormat="1" applyFill="1" applyBorder="1" applyAlignment="1">
      <alignment horizontal="center" wrapText="1"/>
    </xf>
  </cellXfs>
  <cellStyles count="27">
    <cellStyle name="iKalkår_låst" xfId="24"/>
    <cellStyle name="Inndata 2" xfId="6"/>
    <cellStyle name="Input%" xfId="8"/>
    <cellStyle name="InputDate" xfId="23"/>
    <cellStyle name="InputNr" xfId="9"/>
    <cellStyle name="InputTekst" xfId="10"/>
    <cellStyle name="Komma 2" xfId="2"/>
    <cellStyle name="Normal" xfId="0" builtinId="0"/>
    <cellStyle name="Normal 2" xfId="18"/>
    <cellStyle name="Normal 3" xfId="1"/>
    <cellStyle name="Output%" xfId="11"/>
    <cellStyle name="OutputDate" xfId="12"/>
    <cellStyle name="OutputNr" xfId="13"/>
    <cellStyle name="OutputNrSum" xfId="14"/>
    <cellStyle name="OutputText" xfId="15"/>
    <cellStyle name="OutputTextSum" xfId="16"/>
    <cellStyle name="Overskrift" xfId="17"/>
    <cellStyle name="Percent 2" xfId="22"/>
    <cellStyle name="Prosent 2" xfId="21"/>
    <cellStyle name="Tall" xfId="20"/>
    <cellStyle name="Tekst" xfId="19"/>
    <cellStyle name="Tusenskille [0] 2" xfId="3"/>
    <cellStyle name="Utdata 2" xfId="7"/>
    <cellStyle name="Valuta [0] 2" xfId="5"/>
    <cellStyle name="Valuta 2" xfId="4"/>
    <cellStyle name="Valuta 3" xfId="25"/>
    <cellStyle name="Valuta 4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21"/>
  <sheetViews>
    <sheetView workbookViewId="0">
      <selection activeCell="A7" sqref="A7:G18"/>
    </sheetView>
  </sheetViews>
  <sheetFormatPr baseColWidth="10" defaultRowHeight="15" x14ac:dyDescent="0.25"/>
  <cols>
    <col min="2" max="8" width="17.7109375" customWidth="1"/>
  </cols>
  <sheetData>
    <row r="1" spans="1:9" x14ac:dyDescent="0.25">
      <c r="A1" s="1"/>
      <c r="B1" s="47" t="s">
        <v>16</v>
      </c>
      <c r="C1" s="48" t="s">
        <v>14</v>
      </c>
      <c r="D1" s="48" t="s">
        <v>15</v>
      </c>
    </row>
    <row r="2" spans="1:9" x14ac:dyDescent="0.25">
      <c r="C2" s="51">
        <v>30</v>
      </c>
      <c r="D2" s="51">
        <v>70</v>
      </c>
      <c r="E2" s="38"/>
    </row>
    <row r="3" spans="1:9" x14ac:dyDescent="0.25">
      <c r="A3" s="50" t="s">
        <v>53</v>
      </c>
      <c r="B3" s="50"/>
      <c r="C3" s="50"/>
      <c r="D3" s="49">
        <v>4280</v>
      </c>
      <c r="E3" s="39"/>
    </row>
    <row r="4" spans="1:9" x14ac:dyDescent="0.25">
      <c r="B4" s="53" t="s">
        <v>54</v>
      </c>
      <c r="C4" s="54"/>
      <c r="D4" s="52">
        <v>21.4</v>
      </c>
    </row>
    <row r="7" spans="1:9" x14ac:dyDescent="0.25">
      <c r="B7" s="40" t="s">
        <v>37</v>
      </c>
      <c r="C7" s="35" t="s">
        <v>39</v>
      </c>
      <c r="D7" s="35" t="s">
        <v>39</v>
      </c>
      <c r="E7" s="35" t="s">
        <v>42</v>
      </c>
      <c r="F7" s="40" t="s">
        <v>55</v>
      </c>
      <c r="G7" s="58" t="s">
        <v>56</v>
      </c>
      <c r="I7" s="35"/>
    </row>
    <row r="8" spans="1:9" x14ac:dyDescent="0.25">
      <c r="A8" s="40" t="s">
        <v>12</v>
      </c>
      <c r="B8" s="35" t="s">
        <v>59</v>
      </c>
      <c r="C8" s="40" t="s">
        <v>38</v>
      </c>
      <c r="D8" s="40" t="s">
        <v>40</v>
      </c>
      <c r="E8" s="40" t="s">
        <v>43</v>
      </c>
      <c r="F8" s="60" t="s">
        <v>58</v>
      </c>
      <c r="G8" s="60" t="s">
        <v>57</v>
      </c>
    </row>
    <row r="9" spans="1:9" ht="15.75" thickBot="1" x14ac:dyDescent="0.3">
      <c r="A9" s="44">
        <v>1</v>
      </c>
      <c r="B9" s="44">
        <v>140</v>
      </c>
      <c r="C9" s="45">
        <f>(D3*C2)/100</f>
        <v>1284</v>
      </c>
      <c r="D9" s="45">
        <f>(B9*D4)/A9</f>
        <v>2996</v>
      </c>
      <c r="E9" s="46">
        <f>C9+D9</f>
        <v>4280</v>
      </c>
      <c r="F9" s="59">
        <f>E9*0.2</f>
        <v>856</v>
      </c>
      <c r="G9" s="59">
        <f>SUM(E9:F9)</f>
        <v>5136</v>
      </c>
    </row>
    <row r="11" spans="1:9" x14ac:dyDescent="0.25">
      <c r="D11" s="40" t="s">
        <v>44</v>
      </c>
      <c r="E11" s="41" t="s">
        <v>41</v>
      </c>
    </row>
    <row r="12" spans="1:9" ht="15.75" thickBot="1" x14ac:dyDescent="0.3">
      <c r="D12" s="36" t="s">
        <v>49</v>
      </c>
      <c r="E12" s="42" t="s">
        <v>50</v>
      </c>
      <c r="F12" s="35"/>
    </row>
    <row r="13" spans="1:9" ht="15.75" thickBot="1" x14ac:dyDescent="0.3">
      <c r="C13" s="55" t="s">
        <v>45</v>
      </c>
      <c r="D13" s="37">
        <f>D3</f>
        <v>4280</v>
      </c>
      <c r="E13" s="43">
        <f>E9-D13</f>
        <v>0</v>
      </c>
    </row>
    <row r="14" spans="1:9" ht="15.75" thickBot="1" x14ac:dyDescent="0.3">
      <c r="C14" s="55" t="s">
        <v>48</v>
      </c>
      <c r="D14" s="37">
        <v>6419</v>
      </c>
      <c r="E14" s="43">
        <f>E9-D14</f>
        <v>-2139</v>
      </c>
    </row>
    <row r="15" spans="1:9" ht="15.75" thickBot="1" x14ac:dyDescent="0.3">
      <c r="C15" s="55" t="s">
        <v>46</v>
      </c>
      <c r="D15" s="37">
        <v>3210.25</v>
      </c>
      <c r="E15" s="43">
        <f>E9-D15</f>
        <v>1069.75</v>
      </c>
    </row>
    <row r="16" spans="1:9" ht="15.75" thickBot="1" x14ac:dyDescent="0.3">
      <c r="C16" s="55" t="s">
        <v>1</v>
      </c>
      <c r="D16" s="37">
        <v>2568.1</v>
      </c>
      <c r="E16" s="43">
        <f>E9-D16</f>
        <v>1711.9</v>
      </c>
    </row>
    <row r="17" spans="1:5" ht="15.75" thickBot="1" x14ac:dyDescent="0.3">
      <c r="C17" s="55" t="s">
        <v>27</v>
      </c>
      <c r="D17" s="37">
        <v>2782.16</v>
      </c>
      <c r="E17" s="43">
        <f>E9-D17</f>
        <v>1497.8400000000001</v>
      </c>
    </row>
    <row r="18" spans="1:5" ht="15.75" thickBot="1" x14ac:dyDescent="0.3">
      <c r="C18" s="55" t="s">
        <v>47</v>
      </c>
      <c r="D18" s="56">
        <v>2354.15</v>
      </c>
      <c r="E18" s="57">
        <f>E9-D18</f>
        <v>1925.85</v>
      </c>
    </row>
    <row r="20" spans="1:5" x14ac:dyDescent="0.25">
      <c r="A20" t="s">
        <v>52</v>
      </c>
    </row>
    <row r="21" spans="1:5" x14ac:dyDescent="0.25">
      <c r="A21" t="s">
        <v>51</v>
      </c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L31"/>
  <sheetViews>
    <sheetView zoomScaleNormal="100" workbookViewId="0">
      <selection activeCell="N16" sqref="N16"/>
    </sheetView>
  </sheetViews>
  <sheetFormatPr baseColWidth="10" defaultRowHeight="15" x14ac:dyDescent="0.25"/>
  <cols>
    <col min="1" max="1" width="20.5703125" customWidth="1"/>
    <col min="2" max="2" width="10.7109375" customWidth="1"/>
    <col min="3" max="3" width="12.85546875" customWidth="1"/>
    <col min="4" max="4" width="19.140625" customWidth="1"/>
    <col min="5" max="5" width="17" customWidth="1"/>
    <col min="8" max="8" width="10.7109375" customWidth="1"/>
    <col min="11" max="11" width="16.85546875" customWidth="1"/>
    <col min="12" max="12" width="12.85546875" customWidth="1"/>
  </cols>
  <sheetData>
    <row r="1" spans="1:12" s="1" customFormat="1" ht="21" customHeight="1" x14ac:dyDescent="0.3">
      <c r="D1" s="2" t="s">
        <v>16</v>
      </c>
    </row>
    <row r="2" spans="1:12" s="1" customFormat="1" ht="16.5" customHeight="1" x14ac:dyDescent="0.25">
      <c r="D2" s="27" t="s">
        <v>14</v>
      </c>
      <c r="E2" s="28" t="s">
        <v>15</v>
      </c>
      <c r="G2" s="1" t="s">
        <v>34</v>
      </c>
      <c r="I2" s="18" t="s">
        <v>18</v>
      </c>
      <c r="J2" s="18" t="s">
        <v>20</v>
      </c>
      <c r="K2" s="18" t="s">
        <v>19</v>
      </c>
    </row>
    <row r="3" spans="1:12" x14ac:dyDescent="0.25">
      <c r="D3" s="14">
        <v>30</v>
      </c>
      <c r="E3" s="15">
        <v>70</v>
      </c>
      <c r="F3" s="3"/>
      <c r="G3" s="3">
        <v>75</v>
      </c>
      <c r="I3" s="19">
        <v>80</v>
      </c>
      <c r="J3" s="20">
        <f>I3/14</f>
        <v>5.7142857142857144</v>
      </c>
      <c r="K3" s="20">
        <f>I3/28</f>
        <v>2.8571428571428572</v>
      </c>
    </row>
    <row r="4" spans="1:12" x14ac:dyDescent="0.25">
      <c r="A4" s="13" t="s">
        <v>17</v>
      </c>
      <c r="B4" s="13"/>
      <c r="C4" s="13"/>
      <c r="D4" s="16">
        <v>4006</v>
      </c>
      <c r="E4" s="17"/>
      <c r="F4" s="3"/>
      <c r="G4" s="3"/>
      <c r="I4" s="19">
        <v>90</v>
      </c>
      <c r="J4" s="20">
        <f>I4/14</f>
        <v>6.4285714285714288</v>
      </c>
      <c r="K4" s="20">
        <f>I4/28</f>
        <v>3.2142857142857144</v>
      </c>
    </row>
    <row r="6" spans="1:12" x14ac:dyDescent="0.25">
      <c r="A6" s="4"/>
      <c r="B6" s="4" t="s">
        <v>12</v>
      </c>
      <c r="C6" s="4" t="s">
        <v>11</v>
      </c>
      <c r="D6" s="4" t="s">
        <v>8</v>
      </c>
      <c r="E6" s="4" t="s">
        <v>9</v>
      </c>
      <c r="F6" s="4" t="s">
        <v>10</v>
      </c>
      <c r="G6" s="4" t="s">
        <v>5</v>
      </c>
      <c r="H6" s="4" t="s">
        <v>6</v>
      </c>
      <c r="I6" s="4" t="s">
        <v>32</v>
      </c>
      <c r="J6" s="4" t="s">
        <v>13</v>
      </c>
      <c r="L6" s="26" t="s">
        <v>23</v>
      </c>
    </row>
    <row r="7" spans="1:12" x14ac:dyDescent="0.25">
      <c r="A7" s="25" t="s">
        <v>0</v>
      </c>
      <c r="B7" s="33">
        <v>1</v>
      </c>
      <c r="C7" s="33">
        <v>140</v>
      </c>
      <c r="D7" s="34">
        <f>(D4*D3)/100</f>
        <v>1201.8</v>
      </c>
      <c r="E7" s="34">
        <f>(D4*E3)/100</f>
        <v>2804.2</v>
      </c>
      <c r="F7" s="34">
        <f>D7+E7</f>
        <v>4006</v>
      </c>
      <c r="G7" s="34">
        <f>D4</f>
        <v>4006</v>
      </c>
      <c r="H7" s="34">
        <f>F7-G7</f>
        <v>0</v>
      </c>
      <c r="I7" s="34">
        <f>E7/C7</f>
        <v>20.029999999999998</v>
      </c>
      <c r="J7" s="8">
        <f>C7/21</f>
        <v>6.666666666666667</v>
      </c>
      <c r="L7" s="26" t="s">
        <v>24</v>
      </c>
    </row>
    <row r="8" spans="1:12" x14ac:dyDescent="0.25">
      <c r="A8" s="4"/>
      <c r="B8" s="6">
        <v>1</v>
      </c>
      <c r="C8" s="6">
        <v>240</v>
      </c>
      <c r="D8" s="23">
        <f>(D4*D3)/100</f>
        <v>1201.8</v>
      </c>
      <c r="E8" s="23">
        <f>(C8*I7)/B8</f>
        <v>4807.2</v>
      </c>
      <c r="F8" s="9">
        <f>D8+E8</f>
        <v>6009</v>
      </c>
      <c r="G8" s="31">
        <v>6419</v>
      </c>
      <c r="H8" s="10">
        <f>F8-G8</f>
        <v>-410</v>
      </c>
      <c r="I8" s="10">
        <f>E8/C8</f>
        <v>20.029999999999998</v>
      </c>
      <c r="J8" s="10">
        <f>C8/21</f>
        <v>11.428571428571429</v>
      </c>
    </row>
    <row r="9" spans="1:12" x14ac:dyDescent="0.25">
      <c r="A9" s="4"/>
      <c r="B9" s="3"/>
      <c r="C9" s="3"/>
      <c r="D9" s="24"/>
      <c r="E9" s="24"/>
      <c r="F9" s="11"/>
      <c r="G9" s="32"/>
      <c r="H9" s="12"/>
      <c r="I9" s="12"/>
      <c r="J9" s="12"/>
    </row>
    <row r="10" spans="1:12" x14ac:dyDescent="0.25">
      <c r="A10" s="25" t="s">
        <v>3</v>
      </c>
      <c r="B10" s="5">
        <v>1</v>
      </c>
      <c r="C10" s="5">
        <v>140</v>
      </c>
      <c r="D10" s="22">
        <f>(D4*D3)/100</f>
        <v>1201.8</v>
      </c>
      <c r="E10" s="22">
        <f>(E7*0.5)/B10</f>
        <v>1402.1</v>
      </c>
      <c r="F10" s="7">
        <f>D10+E10</f>
        <v>2603.8999999999996</v>
      </c>
      <c r="G10" s="30">
        <f>D4*0.75</f>
        <v>3004.5</v>
      </c>
      <c r="H10" s="8">
        <f>F10-G10</f>
        <v>-400.60000000000036</v>
      </c>
      <c r="I10" s="8">
        <f>E10/C10</f>
        <v>10.014999999999999</v>
      </c>
      <c r="J10" s="8">
        <f>(C10/2)/21</f>
        <v>3.3333333333333335</v>
      </c>
    </row>
    <row r="11" spans="1:12" x14ac:dyDescent="0.25">
      <c r="A11" s="4" t="s">
        <v>2</v>
      </c>
      <c r="B11" s="3"/>
      <c r="C11" s="3"/>
      <c r="D11" s="24"/>
      <c r="E11" s="24"/>
      <c r="F11" s="11"/>
      <c r="G11" s="32"/>
      <c r="H11" s="12"/>
      <c r="I11" s="12"/>
      <c r="J11" s="12"/>
    </row>
    <row r="12" spans="1:12" x14ac:dyDescent="0.25">
      <c r="A12" s="4"/>
      <c r="B12" s="3"/>
      <c r="C12" s="3"/>
      <c r="D12" s="24"/>
      <c r="E12" s="24"/>
      <c r="F12" s="11"/>
      <c r="G12" s="32"/>
      <c r="H12" s="12"/>
      <c r="I12" s="12"/>
      <c r="J12" s="12"/>
    </row>
    <row r="13" spans="1:12" x14ac:dyDescent="0.25">
      <c r="A13" s="25" t="s">
        <v>1</v>
      </c>
      <c r="B13" s="5">
        <v>1</v>
      </c>
      <c r="C13" s="5"/>
      <c r="D13" s="22">
        <f>D7*0.6</f>
        <v>721.07999999999993</v>
      </c>
      <c r="E13" s="22">
        <f>(E7*0.6)/B13</f>
        <v>1682.5199999999998</v>
      </c>
      <c r="F13" s="7">
        <f>D13+E13</f>
        <v>2403.5999999999995</v>
      </c>
      <c r="G13" s="30">
        <f>D4*0.6</f>
        <v>2403.6</v>
      </c>
      <c r="H13" s="8">
        <f>F13-G13</f>
        <v>0</v>
      </c>
      <c r="I13" s="8"/>
      <c r="J13" s="8"/>
    </row>
    <row r="14" spans="1:12" x14ac:dyDescent="0.25">
      <c r="A14" s="4" t="s">
        <v>4</v>
      </c>
      <c r="B14" s="3"/>
      <c r="C14" s="3"/>
      <c r="D14">
        <v>1284</v>
      </c>
      <c r="E14" s="124">
        <f>F13-D7</f>
        <v>1201.7999999999995</v>
      </c>
      <c r="F14" s="11">
        <f>SUM(D14:E14)</f>
        <v>2485.7999999999993</v>
      </c>
      <c r="G14" s="32"/>
      <c r="H14" s="12"/>
      <c r="I14" s="12"/>
      <c r="J14" s="12"/>
    </row>
    <row r="15" spans="1:12" x14ac:dyDescent="0.25">
      <c r="A15" s="4"/>
      <c r="B15" s="3"/>
      <c r="C15" s="3"/>
      <c r="D15" s="24"/>
      <c r="E15" s="24"/>
      <c r="F15" s="11"/>
      <c r="G15" s="32"/>
      <c r="H15" s="12"/>
      <c r="I15" s="12"/>
      <c r="J15" s="12"/>
    </row>
    <row r="16" spans="1:12" x14ac:dyDescent="0.25">
      <c r="A16" s="4" t="s">
        <v>7</v>
      </c>
      <c r="B16" s="3"/>
      <c r="C16" s="3"/>
      <c r="D16" s="24"/>
      <c r="E16" s="24"/>
      <c r="F16" s="11"/>
      <c r="G16" s="32"/>
      <c r="H16" s="12"/>
      <c r="I16" s="12"/>
      <c r="J16" s="12"/>
    </row>
    <row r="17" spans="1:11" x14ac:dyDescent="0.25">
      <c r="A17" s="4" t="s">
        <v>27</v>
      </c>
      <c r="B17" s="5">
        <v>3</v>
      </c>
      <c r="C17" s="5">
        <v>140</v>
      </c>
      <c r="D17" s="22">
        <f>(D4*D3)/100</f>
        <v>1201.8</v>
      </c>
      <c r="E17" s="22">
        <f>(C17*I7)/B17</f>
        <v>934.73333333333323</v>
      </c>
      <c r="F17" s="7">
        <f>D17+E17</f>
        <v>2136.5333333333333</v>
      </c>
      <c r="G17" s="30">
        <f>D4*0.65</f>
        <v>2603.9</v>
      </c>
      <c r="H17" s="8">
        <f>F17-G17</f>
        <v>-467.36666666666679</v>
      </c>
      <c r="I17" s="8"/>
      <c r="J17" s="8">
        <f>(C17/B17)/21</f>
        <v>2.2222222222222223</v>
      </c>
    </row>
    <row r="18" spans="1:11" x14ac:dyDescent="0.25">
      <c r="A18" s="4" t="s">
        <v>25</v>
      </c>
      <c r="B18" s="6">
        <v>2</v>
      </c>
      <c r="C18" s="6">
        <v>240</v>
      </c>
      <c r="D18" s="23">
        <f>(D4*D3)/100</f>
        <v>1201.8</v>
      </c>
      <c r="E18" s="23">
        <f>(C18*I7)/B18</f>
        <v>2403.6</v>
      </c>
      <c r="F18" s="9">
        <f>D18+E18</f>
        <v>3605.3999999999996</v>
      </c>
      <c r="G18" s="31">
        <f>D4</f>
        <v>4006</v>
      </c>
      <c r="H18" s="8">
        <f>F18-G18</f>
        <v>-400.60000000000036</v>
      </c>
      <c r="I18" s="10"/>
      <c r="J18" s="10">
        <f>(C18/B18)/21</f>
        <v>5.7142857142857144</v>
      </c>
      <c r="K18" s="21" t="s">
        <v>21</v>
      </c>
    </row>
    <row r="19" spans="1:11" x14ac:dyDescent="0.25">
      <c r="A19" s="4" t="s">
        <v>28</v>
      </c>
      <c r="B19" s="6">
        <v>3</v>
      </c>
      <c r="C19" s="6">
        <v>380</v>
      </c>
      <c r="D19" s="23">
        <f>(D4*D3)/100</f>
        <v>1201.8</v>
      </c>
      <c r="E19" s="23">
        <f>(C19*I7)/B19</f>
        <v>2537.1333333333328</v>
      </c>
      <c r="F19" s="9">
        <f>D19+E19</f>
        <v>3738.9333333333325</v>
      </c>
      <c r="G19" s="31">
        <f>D4</f>
        <v>4006</v>
      </c>
      <c r="H19" s="10">
        <f>F19-G19</f>
        <v>-267.06666666666752</v>
      </c>
      <c r="I19" s="10"/>
      <c r="J19" s="10">
        <f>(C19/B19)/21</f>
        <v>6.0317460317460316</v>
      </c>
    </row>
    <row r="20" spans="1:11" x14ac:dyDescent="0.25">
      <c r="A20" s="4" t="s">
        <v>26</v>
      </c>
      <c r="B20" s="6">
        <v>4</v>
      </c>
      <c r="C20" s="6">
        <v>480</v>
      </c>
      <c r="D20" s="23">
        <f>(D4*D3)/100</f>
        <v>1201.8</v>
      </c>
      <c r="E20" s="23">
        <f>(C20*I7)/B20</f>
        <v>2403.6</v>
      </c>
      <c r="F20" s="9">
        <f>D20+E20</f>
        <v>3605.3999999999996</v>
      </c>
      <c r="G20" s="31">
        <f>D4</f>
        <v>4006</v>
      </c>
      <c r="H20" s="8">
        <f>F20-G20</f>
        <v>-400.60000000000036</v>
      </c>
      <c r="I20" s="10"/>
      <c r="J20" s="10">
        <f>(C20/B20)/21</f>
        <v>5.7142857142857144</v>
      </c>
      <c r="K20" s="21" t="s">
        <v>22</v>
      </c>
    </row>
    <row r="21" spans="1:11" x14ac:dyDescent="0.25">
      <c r="A21" s="4" t="s">
        <v>29</v>
      </c>
      <c r="B21" s="6">
        <v>6</v>
      </c>
      <c r="C21" s="6">
        <v>720</v>
      </c>
      <c r="D21" s="23">
        <f>(D4*D3)/100</f>
        <v>1201.8</v>
      </c>
      <c r="E21" s="23">
        <f>(C21*I7)/B21</f>
        <v>2403.6</v>
      </c>
      <c r="F21" s="9">
        <f>D21+E21</f>
        <v>3605.3999999999996</v>
      </c>
      <c r="G21" s="31">
        <f>D4</f>
        <v>4006</v>
      </c>
      <c r="H21" s="10">
        <f>F21-G21</f>
        <v>-400.60000000000036</v>
      </c>
      <c r="I21" s="10"/>
      <c r="J21" s="10">
        <f>(C21/B21)/21</f>
        <v>5.7142857142857144</v>
      </c>
    </row>
    <row r="22" spans="1:11" x14ac:dyDescent="0.25">
      <c r="A22" s="4"/>
      <c r="B22" s="6"/>
      <c r="C22" s="6"/>
      <c r="D22" s="23"/>
      <c r="E22" s="23"/>
      <c r="F22" s="9"/>
      <c r="G22" s="31"/>
      <c r="H22" s="10"/>
      <c r="I22" s="10"/>
      <c r="J22" s="10"/>
    </row>
    <row r="23" spans="1:11" x14ac:dyDescent="0.25">
      <c r="A23" s="4" t="s">
        <v>30</v>
      </c>
      <c r="B23" s="6">
        <v>11</v>
      </c>
      <c r="C23" s="6">
        <v>1320</v>
      </c>
      <c r="D23" s="23">
        <f>(D4*D3)/100</f>
        <v>1201.8</v>
      </c>
      <c r="E23" s="23">
        <f>(C23*I7)/B23</f>
        <v>2403.6</v>
      </c>
      <c r="F23" s="9">
        <f>D23+E23</f>
        <v>3605.3999999999996</v>
      </c>
      <c r="G23" s="31">
        <f>D4</f>
        <v>4006</v>
      </c>
      <c r="H23" s="10">
        <f>F23-G23</f>
        <v>-400.60000000000036</v>
      </c>
      <c r="I23" s="10"/>
      <c r="J23" s="10">
        <f>(C23/B23)/21</f>
        <v>5.7142857142857144</v>
      </c>
    </row>
    <row r="24" spans="1:11" x14ac:dyDescent="0.25">
      <c r="A24" s="4"/>
      <c r="B24" s="6"/>
      <c r="C24" s="6"/>
      <c r="D24" s="23"/>
      <c r="E24" s="23"/>
      <c r="F24" s="9"/>
      <c r="G24" s="31"/>
      <c r="H24" s="10"/>
      <c r="I24" s="10"/>
      <c r="J24" s="10"/>
    </row>
    <row r="25" spans="1:11" x14ac:dyDescent="0.25">
      <c r="A25" s="4" t="s">
        <v>31</v>
      </c>
      <c r="B25" s="6">
        <v>25</v>
      </c>
      <c r="C25" s="6">
        <v>3120</v>
      </c>
      <c r="D25" s="23">
        <f>(D4*D3)/100</f>
        <v>1201.8</v>
      </c>
      <c r="E25" s="23">
        <f>(C25*I7)/B25</f>
        <v>2499.7439999999997</v>
      </c>
      <c r="F25" s="9">
        <f>D25+E25</f>
        <v>3701.5439999999999</v>
      </c>
      <c r="G25" s="31">
        <f>D4</f>
        <v>4006</v>
      </c>
      <c r="H25" s="10">
        <f>F25-G25</f>
        <v>-304.45600000000013</v>
      </c>
      <c r="I25" s="10"/>
      <c r="J25" s="10">
        <f>(C25/B25)/21</f>
        <v>5.9428571428571431</v>
      </c>
    </row>
    <row r="26" spans="1:11" x14ac:dyDescent="0.25">
      <c r="B26" s="3"/>
      <c r="C26" s="3"/>
      <c r="D26" s="3"/>
      <c r="E26" s="3"/>
      <c r="F26" s="3"/>
      <c r="G26" s="3"/>
      <c r="H26" s="3"/>
      <c r="I26" s="3"/>
      <c r="J26" s="3"/>
    </row>
    <row r="27" spans="1:11" x14ac:dyDescent="0.25">
      <c r="A27" t="s">
        <v>33</v>
      </c>
      <c r="B27" s="3"/>
      <c r="C27" s="3"/>
      <c r="D27" s="3">
        <f>D7*(G3/100)</f>
        <v>901.34999999999991</v>
      </c>
      <c r="E27" s="3">
        <f>E7*(G3/100)</f>
        <v>2103.1499999999996</v>
      </c>
      <c r="F27" s="3">
        <f>D27+E27</f>
        <v>3004.4999999999995</v>
      </c>
      <c r="G27" s="3"/>
      <c r="H27" s="3"/>
      <c r="I27" s="3"/>
      <c r="J27" s="3"/>
    </row>
    <row r="28" spans="1:11" x14ac:dyDescent="0.25">
      <c r="B28" s="3"/>
      <c r="C28" s="3"/>
      <c r="D28">
        <v>1284</v>
      </c>
      <c r="E28" s="124">
        <f>F27-D7</f>
        <v>1802.6999999999996</v>
      </c>
      <c r="F28" s="3">
        <f>SUM(D28:E28)</f>
        <v>3086.7</v>
      </c>
      <c r="G28" s="3"/>
      <c r="H28" s="3"/>
      <c r="I28" s="3"/>
      <c r="J28" s="3"/>
    </row>
    <row r="29" spans="1:11" x14ac:dyDescent="0.25">
      <c r="B29" s="3"/>
      <c r="C29" s="3"/>
      <c r="D29" s="3"/>
      <c r="E29" s="3"/>
      <c r="F29" s="3"/>
      <c r="G29" s="3"/>
      <c r="H29" s="3"/>
      <c r="I29" s="3"/>
      <c r="J29" s="3"/>
    </row>
    <row r="30" spans="1:11" x14ac:dyDescent="0.25">
      <c r="A30" s="29" t="s">
        <v>35</v>
      </c>
    </row>
    <row r="31" spans="1:11" x14ac:dyDescent="0.25">
      <c r="A31" s="29" t="s">
        <v>36</v>
      </c>
    </row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G23" sqref="G23"/>
    </sheetView>
  </sheetViews>
  <sheetFormatPr baseColWidth="10" defaultRowHeight="15" x14ac:dyDescent="0.25"/>
  <cols>
    <col min="1" max="1" width="3" customWidth="1"/>
    <col min="2" max="7" width="17.140625" customWidth="1"/>
    <col min="8" max="8" width="3" customWidth="1"/>
  </cols>
  <sheetData>
    <row r="1" spans="1:8" ht="18.75" x14ac:dyDescent="0.25">
      <c r="A1" s="63"/>
      <c r="B1" s="4"/>
      <c r="C1" s="133" t="s">
        <v>69</v>
      </c>
      <c r="D1" s="133"/>
      <c r="E1" s="133"/>
      <c r="F1" s="133"/>
      <c r="G1" s="4"/>
      <c r="H1" s="4"/>
    </row>
    <row r="2" spans="1:8" ht="16.5" thickBot="1" x14ac:dyDescent="0.3">
      <c r="A2" s="63"/>
      <c r="B2" s="4"/>
      <c r="C2" s="4"/>
      <c r="D2" s="4"/>
      <c r="E2" s="4"/>
      <c r="F2" s="4"/>
      <c r="G2" s="4"/>
      <c r="H2" s="4"/>
    </row>
    <row r="3" spans="1:8" ht="16.5" thickTop="1" x14ac:dyDescent="0.25">
      <c r="A3" s="63" t="s">
        <v>65</v>
      </c>
      <c r="B3" s="134" t="s">
        <v>73</v>
      </c>
      <c r="C3" s="135"/>
      <c r="D3" s="71" t="s">
        <v>61</v>
      </c>
      <c r="E3" s="71" t="s">
        <v>60</v>
      </c>
      <c r="F3" s="71" t="s">
        <v>60</v>
      </c>
      <c r="G3" s="73" t="s">
        <v>60</v>
      </c>
      <c r="H3" s="4"/>
    </row>
    <row r="4" spans="1:8" ht="15.75" x14ac:dyDescent="0.25">
      <c r="A4" s="63"/>
      <c r="B4" s="136"/>
      <c r="C4" s="137"/>
      <c r="D4" s="72" t="s">
        <v>12</v>
      </c>
      <c r="E4" s="72">
        <v>140</v>
      </c>
      <c r="F4" s="72">
        <v>240</v>
      </c>
      <c r="G4" s="74">
        <v>660</v>
      </c>
      <c r="H4" s="4"/>
    </row>
    <row r="5" spans="1:8" ht="29.25" customHeight="1" thickBot="1" x14ac:dyDescent="0.3">
      <c r="A5" s="63"/>
      <c r="B5" s="138"/>
      <c r="C5" s="139"/>
      <c r="D5" s="61">
        <v>2</v>
      </c>
      <c r="E5" s="61">
        <v>0</v>
      </c>
      <c r="F5" s="61">
        <v>1</v>
      </c>
      <c r="G5" s="62">
        <v>0</v>
      </c>
      <c r="H5" s="4"/>
    </row>
    <row r="6" spans="1:8" ht="17.25" thickTop="1" thickBot="1" x14ac:dyDescent="0.3">
      <c r="A6" s="63"/>
      <c r="B6" s="66"/>
      <c r="C6" s="67"/>
      <c r="D6" s="68"/>
      <c r="E6" s="68"/>
      <c r="F6" s="68"/>
      <c r="G6" s="64"/>
      <c r="H6" s="64"/>
    </row>
    <row r="7" spans="1:8" ht="16.5" thickTop="1" x14ac:dyDescent="0.25">
      <c r="A7" s="63" t="s">
        <v>66</v>
      </c>
      <c r="B7" s="158" t="s">
        <v>71</v>
      </c>
      <c r="C7" s="159"/>
      <c r="D7" s="170" t="s">
        <v>8</v>
      </c>
      <c r="E7" s="171"/>
      <c r="F7" s="170" t="s">
        <v>9</v>
      </c>
      <c r="G7" s="173"/>
      <c r="H7" s="4"/>
    </row>
    <row r="8" spans="1:8" ht="16.5" thickBot="1" x14ac:dyDescent="0.3">
      <c r="A8" s="63"/>
      <c r="B8" s="160"/>
      <c r="C8" s="161"/>
      <c r="D8" s="140">
        <v>1284</v>
      </c>
      <c r="E8" s="172"/>
      <c r="F8" s="140">
        <f>(((E4*E5)+(F4*F5)+(G4*G5))*21.4)/D5</f>
        <v>2568</v>
      </c>
      <c r="G8" s="141"/>
      <c r="H8" s="4"/>
    </row>
    <row r="9" spans="1:8" ht="15.75" x14ac:dyDescent="0.25">
      <c r="A9" s="63"/>
      <c r="B9" s="160"/>
      <c r="C9" s="161"/>
      <c r="D9" s="164" t="s">
        <v>70</v>
      </c>
      <c r="E9" s="165"/>
      <c r="F9" s="165"/>
      <c r="G9" s="166"/>
      <c r="H9" s="4"/>
    </row>
    <row r="10" spans="1:8" ht="16.5" thickBot="1" x14ac:dyDescent="0.3">
      <c r="A10" s="63"/>
      <c r="B10" s="162"/>
      <c r="C10" s="163"/>
      <c r="D10" s="142">
        <f>D8+F8</f>
        <v>3852</v>
      </c>
      <c r="E10" s="143"/>
      <c r="F10" s="143"/>
      <c r="G10" s="144"/>
      <c r="H10" s="4"/>
    </row>
    <row r="11" spans="1:8" ht="17.25" thickTop="1" thickBot="1" x14ac:dyDescent="0.3">
      <c r="A11" s="63"/>
      <c r="B11" s="78"/>
      <c r="C11" s="78"/>
      <c r="D11" s="79"/>
      <c r="E11" s="80"/>
      <c r="F11" s="80"/>
      <c r="G11" s="81"/>
      <c r="H11" s="4"/>
    </row>
    <row r="12" spans="1:8" ht="17.25" thickTop="1" thickBot="1" x14ac:dyDescent="0.3">
      <c r="A12" s="63" t="s">
        <v>67</v>
      </c>
      <c r="B12" s="155" t="s">
        <v>62</v>
      </c>
      <c r="C12" s="156"/>
      <c r="D12" s="167" t="s">
        <v>72</v>
      </c>
      <c r="E12" s="168"/>
      <c r="F12" s="167" t="s">
        <v>85</v>
      </c>
      <c r="G12" s="169"/>
      <c r="H12" s="4"/>
    </row>
    <row r="13" spans="1:8" ht="17.25" thickTop="1" thickBot="1" x14ac:dyDescent="0.3">
      <c r="A13" s="63"/>
      <c r="B13" s="157"/>
      <c r="C13" s="156"/>
      <c r="D13" s="153">
        <f>D10*0.2</f>
        <v>770.40000000000009</v>
      </c>
      <c r="E13" s="154"/>
      <c r="F13" s="151">
        <f>D10+D13</f>
        <v>4622.3999999999996</v>
      </c>
      <c r="G13" s="152"/>
      <c r="H13" s="4"/>
    </row>
    <row r="14" spans="1:8" ht="17.25" thickTop="1" thickBot="1" x14ac:dyDescent="0.3">
      <c r="A14" s="63"/>
      <c r="B14" s="69"/>
      <c r="C14" s="69"/>
      <c r="D14" s="65"/>
      <c r="E14" s="65"/>
      <c r="H14" s="65"/>
    </row>
    <row r="15" spans="1:8" ht="16.5" thickTop="1" x14ac:dyDescent="0.25">
      <c r="A15" s="63" t="s">
        <v>68</v>
      </c>
      <c r="B15" s="145" t="s">
        <v>90</v>
      </c>
      <c r="C15" s="146"/>
      <c r="D15" s="129" t="s">
        <v>74</v>
      </c>
      <c r="E15" s="130"/>
      <c r="F15" s="75" t="s">
        <v>63</v>
      </c>
      <c r="G15" s="73" t="s">
        <v>41</v>
      </c>
      <c r="H15" s="65"/>
    </row>
    <row r="16" spans="1:8" x14ac:dyDescent="0.25">
      <c r="A16" s="4"/>
      <c r="B16" s="147"/>
      <c r="C16" s="148"/>
      <c r="D16" s="131"/>
      <c r="E16" s="132"/>
      <c r="F16" s="76" t="s">
        <v>64</v>
      </c>
      <c r="G16" s="77"/>
      <c r="H16" s="65"/>
    </row>
    <row r="17" spans="1:8" ht="16.5" thickBot="1" x14ac:dyDescent="0.3">
      <c r="A17" s="63"/>
      <c r="B17" s="147"/>
      <c r="C17" s="148"/>
      <c r="D17" s="174" t="s">
        <v>45</v>
      </c>
      <c r="E17" s="127"/>
      <c r="F17" s="88">
        <v>4280</v>
      </c>
      <c r="G17" s="89">
        <f>D10-F17</f>
        <v>-428</v>
      </c>
      <c r="H17" s="65"/>
    </row>
    <row r="18" spans="1:8" ht="16.5" thickBot="1" x14ac:dyDescent="0.3">
      <c r="A18" s="63"/>
      <c r="B18" s="147"/>
      <c r="C18" s="148"/>
      <c r="D18" s="127" t="s">
        <v>86</v>
      </c>
      <c r="E18" s="127"/>
      <c r="F18" s="90">
        <v>3210.25</v>
      </c>
      <c r="G18" s="91">
        <f>D10-F18</f>
        <v>641.75</v>
      </c>
      <c r="H18" s="65"/>
    </row>
    <row r="19" spans="1:8" ht="16.5" thickBot="1" x14ac:dyDescent="0.3">
      <c r="A19" s="63"/>
      <c r="B19" s="147"/>
      <c r="C19" s="148"/>
      <c r="D19" s="127" t="s">
        <v>88</v>
      </c>
      <c r="E19" s="127"/>
      <c r="F19" s="90">
        <v>2782.16</v>
      </c>
      <c r="G19" s="91">
        <f>D10-F19</f>
        <v>1069.8400000000001</v>
      </c>
      <c r="H19" s="65"/>
    </row>
    <row r="20" spans="1:8" ht="16.5" thickBot="1" x14ac:dyDescent="0.3">
      <c r="A20" s="63"/>
      <c r="B20" s="149"/>
      <c r="C20" s="150"/>
      <c r="D20" s="128" t="s">
        <v>87</v>
      </c>
      <c r="E20" s="128"/>
      <c r="F20" s="92">
        <v>2354.15</v>
      </c>
      <c r="G20" s="93">
        <f>D10-F20</f>
        <v>1497.85</v>
      </c>
      <c r="H20" s="65"/>
    </row>
    <row r="21" spans="1:8" ht="16.5" thickTop="1" x14ac:dyDescent="0.25">
      <c r="A21" s="63"/>
      <c r="B21" s="69"/>
      <c r="C21" s="69"/>
      <c r="D21" s="4"/>
      <c r="E21" s="4"/>
      <c r="F21" s="4"/>
      <c r="G21" s="4"/>
      <c r="H21" s="4"/>
    </row>
    <row r="24" spans="1:8" ht="30" customHeight="1" x14ac:dyDescent="0.25"/>
  </sheetData>
  <mergeCells count="20">
    <mergeCell ref="D8:E8"/>
    <mergeCell ref="F7:G7"/>
    <mergeCell ref="D17:E17"/>
    <mergeCell ref="D18:E18"/>
    <mergeCell ref="D19:E19"/>
    <mergeCell ref="D20:E20"/>
    <mergeCell ref="D15:E16"/>
    <mergeCell ref="C1:F1"/>
    <mergeCell ref="B3:C5"/>
    <mergeCell ref="F8:G8"/>
    <mergeCell ref="D10:G10"/>
    <mergeCell ref="B15:C20"/>
    <mergeCell ref="F13:G13"/>
    <mergeCell ref="D13:E13"/>
    <mergeCell ref="B12:C13"/>
    <mergeCell ref="B7:C10"/>
    <mergeCell ref="D9:G9"/>
    <mergeCell ref="D12:E12"/>
    <mergeCell ref="F12:G12"/>
    <mergeCell ref="D7:E7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G23" sqref="G23"/>
    </sheetView>
  </sheetViews>
  <sheetFormatPr baseColWidth="10" defaultRowHeight="15.75" x14ac:dyDescent="0.25"/>
  <cols>
    <col min="1" max="1" width="3.7109375" style="105" customWidth="1"/>
    <col min="2" max="5" width="25.140625" customWidth="1"/>
    <col min="6" max="6" width="3.7109375" customWidth="1"/>
    <col min="7" max="7" width="20.7109375" customWidth="1"/>
  </cols>
  <sheetData>
    <row r="1" spans="1:7" ht="19.5" thickBot="1" x14ac:dyDescent="0.3">
      <c r="A1" s="104"/>
      <c r="B1" s="178" t="s">
        <v>69</v>
      </c>
      <c r="C1" s="179"/>
      <c r="D1" s="179"/>
      <c r="E1" s="179"/>
      <c r="F1" s="70"/>
    </row>
    <row r="2" spans="1:7" ht="68.25" customHeight="1" thickTop="1" thickBot="1" x14ac:dyDescent="0.3">
      <c r="A2" s="104">
        <v>1</v>
      </c>
      <c r="B2" s="175" t="s">
        <v>73</v>
      </c>
      <c r="C2" s="176"/>
      <c r="D2" s="176"/>
      <c r="E2" s="177"/>
      <c r="F2" s="85"/>
      <c r="G2" s="83"/>
    </row>
    <row r="3" spans="1:7" ht="16.5" thickTop="1" x14ac:dyDescent="0.25">
      <c r="A3" s="104"/>
      <c r="B3" s="98" t="s">
        <v>61</v>
      </c>
      <c r="C3" s="99" t="s">
        <v>60</v>
      </c>
      <c r="D3" s="99" t="s">
        <v>60</v>
      </c>
      <c r="E3" s="100" t="s">
        <v>60</v>
      </c>
      <c r="F3" s="85"/>
      <c r="G3" s="83"/>
    </row>
    <row r="4" spans="1:7" x14ac:dyDescent="0.25">
      <c r="A4" s="104"/>
      <c r="B4" s="101" t="s">
        <v>76</v>
      </c>
      <c r="C4" s="102">
        <v>140</v>
      </c>
      <c r="D4" s="102">
        <v>240</v>
      </c>
      <c r="E4" s="103">
        <v>660</v>
      </c>
      <c r="F4" s="85"/>
      <c r="G4" s="83"/>
    </row>
    <row r="5" spans="1:7" s="112" customFormat="1" ht="31.5" customHeight="1" thickBot="1" x14ac:dyDescent="0.35">
      <c r="A5" s="106"/>
      <c r="B5" s="107">
        <v>2</v>
      </c>
      <c r="C5" s="108">
        <v>0</v>
      </c>
      <c r="D5" s="108">
        <v>1</v>
      </c>
      <c r="E5" s="109">
        <v>0</v>
      </c>
      <c r="F5" s="110"/>
      <c r="G5" s="111"/>
    </row>
    <row r="6" spans="1:7" ht="10.5" customHeight="1" thickTop="1" thickBot="1" x14ac:dyDescent="0.3">
      <c r="A6" s="104"/>
      <c r="B6" s="85"/>
      <c r="C6" s="85"/>
      <c r="D6" s="85"/>
      <c r="E6" s="85"/>
      <c r="F6" s="85"/>
      <c r="G6" s="83"/>
    </row>
    <row r="7" spans="1:7" ht="38.25" customHeight="1" thickTop="1" thickBot="1" x14ac:dyDescent="0.3">
      <c r="A7" s="104">
        <v>2</v>
      </c>
      <c r="B7" s="180" t="s">
        <v>75</v>
      </c>
      <c r="C7" s="181"/>
      <c r="D7" s="181"/>
      <c r="E7" s="182"/>
      <c r="F7" s="85"/>
    </row>
    <row r="8" spans="1:7" ht="16.5" thickTop="1" x14ac:dyDescent="0.25">
      <c r="A8" s="104"/>
      <c r="B8" s="190" t="s">
        <v>8</v>
      </c>
      <c r="C8" s="191"/>
      <c r="D8" s="192" t="s">
        <v>9</v>
      </c>
      <c r="E8" s="193"/>
      <c r="F8" s="4"/>
    </row>
    <row r="9" spans="1:7" x14ac:dyDescent="0.25">
      <c r="A9" s="104"/>
      <c r="B9" s="194">
        <v>1284</v>
      </c>
      <c r="C9" s="195"/>
      <c r="D9" s="196">
        <f>(((C4*C5)+(D4*D5)+(E4*E5))*21.4)/B5</f>
        <v>2568</v>
      </c>
      <c r="E9" s="197"/>
      <c r="F9" s="4"/>
    </row>
    <row r="10" spans="1:7" x14ac:dyDescent="0.25">
      <c r="A10" s="104"/>
      <c r="B10" s="198" t="s">
        <v>80</v>
      </c>
      <c r="C10" s="199"/>
      <c r="D10" s="199"/>
      <c r="E10" s="200"/>
      <c r="F10" s="4"/>
    </row>
    <row r="11" spans="1:7" ht="27" thickBot="1" x14ac:dyDescent="0.45">
      <c r="A11" s="104"/>
      <c r="B11" s="201">
        <f>B9+D9</f>
        <v>3852</v>
      </c>
      <c r="C11" s="202"/>
      <c r="D11" s="202"/>
      <c r="E11" s="203"/>
      <c r="F11" s="4"/>
    </row>
    <row r="12" spans="1:7" ht="10.5" customHeight="1" thickTop="1" thickBot="1" x14ac:dyDescent="0.3">
      <c r="A12" s="104"/>
      <c r="B12" s="86"/>
      <c r="C12" s="87"/>
      <c r="D12" s="87"/>
      <c r="E12" s="87"/>
      <c r="F12" s="85"/>
      <c r="G12" s="83"/>
    </row>
    <row r="13" spans="1:7" ht="38.25" customHeight="1" thickTop="1" thickBot="1" x14ac:dyDescent="0.3">
      <c r="A13" s="104">
        <v>3</v>
      </c>
      <c r="B13" s="180" t="s">
        <v>62</v>
      </c>
      <c r="C13" s="181"/>
      <c r="D13" s="181"/>
      <c r="E13" s="182"/>
      <c r="F13" s="85"/>
      <c r="G13" s="83"/>
    </row>
    <row r="14" spans="1:7" ht="16.5" thickTop="1" x14ac:dyDescent="0.25">
      <c r="A14" s="104"/>
      <c r="B14" s="184" t="s">
        <v>72</v>
      </c>
      <c r="C14" s="185"/>
      <c r="D14" s="170" t="s">
        <v>85</v>
      </c>
      <c r="E14" s="183"/>
      <c r="F14" s="85"/>
      <c r="G14" s="83"/>
    </row>
    <row r="15" spans="1:7" s="117" customFormat="1" ht="16.5" thickBot="1" x14ac:dyDescent="0.3">
      <c r="A15" s="104"/>
      <c r="B15" s="204">
        <f>B11*0.2</f>
        <v>770.40000000000009</v>
      </c>
      <c r="C15" s="205"/>
      <c r="D15" s="206">
        <f>B11+B15</f>
        <v>4622.3999999999996</v>
      </c>
      <c r="E15" s="207"/>
      <c r="F15" s="115"/>
      <c r="G15" s="116"/>
    </row>
    <row r="16" spans="1:7" ht="10.5" customHeight="1" thickTop="1" thickBot="1" x14ac:dyDescent="0.3">
      <c r="A16" s="104"/>
      <c r="B16" s="85"/>
      <c r="C16" s="85"/>
      <c r="D16" s="85"/>
      <c r="E16" s="85"/>
      <c r="F16" s="85"/>
      <c r="G16" s="83"/>
    </row>
    <row r="17" spans="1:7" ht="38.25" customHeight="1" thickTop="1" thickBot="1" x14ac:dyDescent="0.3">
      <c r="A17" s="104">
        <v>4</v>
      </c>
      <c r="B17" s="180" t="s">
        <v>89</v>
      </c>
      <c r="C17" s="186"/>
      <c r="D17" s="186"/>
      <c r="E17" s="187"/>
      <c r="F17" s="85"/>
    </row>
    <row r="18" spans="1:7" ht="16.5" thickTop="1" x14ac:dyDescent="0.25">
      <c r="A18" s="104"/>
      <c r="B18" s="212" t="s">
        <v>74</v>
      </c>
      <c r="C18" s="213"/>
      <c r="D18" s="94" t="s">
        <v>81</v>
      </c>
      <c r="E18" s="95" t="s">
        <v>78</v>
      </c>
      <c r="F18" s="4"/>
    </row>
    <row r="19" spans="1:7" x14ac:dyDescent="0.25">
      <c r="A19" s="104"/>
      <c r="B19" s="214"/>
      <c r="C19" s="215"/>
      <c r="D19" s="96" t="s">
        <v>77</v>
      </c>
      <c r="E19" s="97" t="s">
        <v>79</v>
      </c>
      <c r="F19" s="4"/>
    </row>
    <row r="20" spans="1:7" ht="16.5" thickBot="1" x14ac:dyDescent="0.3">
      <c r="A20" s="104"/>
      <c r="B20" s="210" t="s">
        <v>45</v>
      </c>
      <c r="C20" s="211"/>
      <c r="D20" s="118">
        <v>4280</v>
      </c>
      <c r="E20" s="119">
        <f>B11-D20</f>
        <v>-428</v>
      </c>
      <c r="F20" s="4"/>
    </row>
    <row r="21" spans="1:7" ht="16.5" thickBot="1" x14ac:dyDescent="0.3">
      <c r="A21" s="104"/>
      <c r="B21" s="208" t="s">
        <v>82</v>
      </c>
      <c r="C21" s="209"/>
      <c r="D21" s="120">
        <v>3210.25</v>
      </c>
      <c r="E21" s="121">
        <f>B11-D21</f>
        <v>641.75</v>
      </c>
      <c r="F21" s="4"/>
    </row>
    <row r="22" spans="1:7" ht="16.5" thickBot="1" x14ac:dyDescent="0.3">
      <c r="A22" s="104"/>
      <c r="B22" s="208" t="s">
        <v>83</v>
      </c>
      <c r="C22" s="209"/>
      <c r="D22" s="120">
        <v>2782.16</v>
      </c>
      <c r="E22" s="121">
        <f>B11-D22</f>
        <v>1069.8400000000001</v>
      </c>
      <c r="F22" s="4"/>
    </row>
    <row r="23" spans="1:7" ht="16.5" thickBot="1" x14ac:dyDescent="0.3">
      <c r="A23" s="104"/>
      <c r="B23" s="188" t="s">
        <v>84</v>
      </c>
      <c r="C23" s="189"/>
      <c r="D23" s="122">
        <v>2354.15</v>
      </c>
      <c r="E23" s="123">
        <f>B11-D23</f>
        <v>1497.85</v>
      </c>
      <c r="F23" s="4"/>
    </row>
    <row r="24" spans="1:7" ht="16.5" thickTop="1" x14ac:dyDescent="0.25">
      <c r="A24" s="104"/>
      <c r="B24" s="85"/>
      <c r="C24" s="85"/>
      <c r="D24" s="85"/>
      <c r="E24" s="85"/>
      <c r="F24" s="85"/>
      <c r="G24" s="83"/>
    </row>
    <row r="25" spans="1:7" ht="15" customHeight="1" x14ac:dyDescent="0.25">
      <c r="B25" s="83"/>
      <c r="C25" s="83"/>
      <c r="D25" s="83"/>
      <c r="E25" s="83"/>
      <c r="F25" s="83"/>
    </row>
    <row r="26" spans="1:7" x14ac:dyDescent="0.25">
      <c r="B26" s="83"/>
      <c r="C26" s="83"/>
      <c r="D26" s="83"/>
      <c r="E26" s="83"/>
      <c r="F26" s="83"/>
      <c r="G26" s="83"/>
    </row>
    <row r="27" spans="1:7" x14ac:dyDescent="0.25">
      <c r="B27" s="83"/>
      <c r="C27" s="83"/>
      <c r="D27" s="83"/>
      <c r="E27" s="83"/>
      <c r="F27" s="83"/>
      <c r="G27" s="84"/>
    </row>
    <row r="28" spans="1:7" x14ac:dyDescent="0.25">
      <c r="B28" s="83"/>
      <c r="C28" s="83"/>
      <c r="D28" s="83"/>
      <c r="E28" s="83"/>
      <c r="F28" s="83"/>
      <c r="G28" s="84"/>
    </row>
    <row r="29" spans="1:7" x14ac:dyDescent="0.25">
      <c r="G29" s="82"/>
    </row>
    <row r="30" spans="1:7" x14ac:dyDescent="0.25">
      <c r="G30" s="82"/>
    </row>
  </sheetData>
  <mergeCells count="20">
    <mergeCell ref="B17:E17"/>
    <mergeCell ref="B23:C23"/>
    <mergeCell ref="B8:C8"/>
    <mergeCell ref="D8:E8"/>
    <mergeCell ref="B9:C9"/>
    <mergeCell ref="D9:E9"/>
    <mergeCell ref="B10:E10"/>
    <mergeCell ref="B11:E11"/>
    <mergeCell ref="B15:C15"/>
    <mergeCell ref="D15:E15"/>
    <mergeCell ref="B22:C22"/>
    <mergeCell ref="B20:C20"/>
    <mergeCell ref="B21:C21"/>
    <mergeCell ref="B18:C19"/>
    <mergeCell ref="B2:E2"/>
    <mergeCell ref="B1:E1"/>
    <mergeCell ref="B13:E13"/>
    <mergeCell ref="D14:E14"/>
    <mergeCell ref="B14:C14"/>
    <mergeCell ref="B7:E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sqref="A1:XFD1048576"/>
    </sheetView>
  </sheetViews>
  <sheetFormatPr baseColWidth="10" defaultRowHeight="15.75" x14ac:dyDescent="0.25"/>
  <cols>
    <col min="1" max="1" width="3.7109375" style="105" customWidth="1"/>
    <col min="2" max="5" width="25.140625" customWidth="1"/>
    <col min="6" max="6" width="3.7109375" customWidth="1"/>
    <col min="7" max="7" width="20.7109375" customWidth="1"/>
  </cols>
  <sheetData>
    <row r="1" spans="1:7" ht="19.5" thickBot="1" x14ac:dyDescent="0.3">
      <c r="A1" s="104"/>
      <c r="B1" s="178" t="s">
        <v>69</v>
      </c>
      <c r="C1" s="179"/>
      <c r="D1" s="179"/>
      <c r="E1" s="179"/>
      <c r="F1" s="113"/>
    </row>
    <row r="2" spans="1:7" ht="68.25" customHeight="1" thickTop="1" thickBot="1" x14ac:dyDescent="0.3">
      <c r="A2" s="104">
        <v>1</v>
      </c>
      <c r="B2" s="175" t="s">
        <v>73</v>
      </c>
      <c r="C2" s="176"/>
      <c r="D2" s="176"/>
      <c r="E2" s="177"/>
      <c r="F2" s="85"/>
      <c r="G2" s="83"/>
    </row>
    <row r="3" spans="1:7" ht="16.5" thickTop="1" x14ac:dyDescent="0.25">
      <c r="A3" s="104"/>
      <c r="B3" s="114" t="s">
        <v>61</v>
      </c>
      <c r="C3" s="99" t="s">
        <v>60</v>
      </c>
      <c r="D3" s="99" t="s">
        <v>60</v>
      </c>
      <c r="E3" s="100" t="s">
        <v>60</v>
      </c>
      <c r="F3" s="85"/>
      <c r="G3" s="83"/>
    </row>
    <row r="4" spans="1:7" x14ac:dyDescent="0.25">
      <c r="A4" s="104"/>
      <c r="B4" s="101" t="s">
        <v>76</v>
      </c>
      <c r="C4" s="102">
        <v>140</v>
      </c>
      <c r="D4" s="102">
        <v>240</v>
      </c>
      <c r="E4" s="103">
        <v>660</v>
      </c>
      <c r="F4" s="85"/>
      <c r="G4" s="83"/>
    </row>
    <row r="5" spans="1:7" s="112" customFormat="1" ht="31.5" customHeight="1" thickBot="1" x14ac:dyDescent="0.35">
      <c r="A5" s="106"/>
      <c r="B5" s="107">
        <v>1</v>
      </c>
      <c r="C5" s="108">
        <v>1</v>
      </c>
      <c r="D5" s="108">
        <v>0</v>
      </c>
      <c r="E5" s="109">
        <v>0</v>
      </c>
      <c r="F5" s="110"/>
      <c r="G5" s="111"/>
    </row>
    <row r="6" spans="1:7" ht="10.5" customHeight="1" thickTop="1" thickBot="1" x14ac:dyDescent="0.3">
      <c r="A6" s="104"/>
      <c r="B6" s="85"/>
      <c r="C6" s="85"/>
      <c r="D6" s="85"/>
      <c r="E6" s="85"/>
      <c r="F6" s="85"/>
      <c r="G6" s="83"/>
    </row>
    <row r="7" spans="1:7" ht="38.25" customHeight="1" thickTop="1" thickBot="1" x14ac:dyDescent="0.3">
      <c r="A7" s="104">
        <v>2</v>
      </c>
      <c r="B7" s="180" t="s">
        <v>92</v>
      </c>
      <c r="C7" s="181"/>
      <c r="D7" s="181"/>
      <c r="E7" s="182"/>
      <c r="F7" s="85"/>
    </row>
    <row r="8" spans="1:7" ht="16.5" thickTop="1" x14ac:dyDescent="0.25">
      <c r="A8" s="104"/>
      <c r="B8" s="190" t="s">
        <v>8</v>
      </c>
      <c r="C8" s="191"/>
      <c r="D8" s="192" t="s">
        <v>9</v>
      </c>
      <c r="E8" s="193"/>
      <c r="F8" s="4"/>
    </row>
    <row r="9" spans="1:7" x14ac:dyDescent="0.25">
      <c r="A9" s="104"/>
      <c r="B9" s="194">
        <v>1201.8</v>
      </c>
      <c r="C9" s="195"/>
      <c r="D9" s="196">
        <f>(((C4*C5)+(D4*D5)+(E4*E5))*20.03)/B5</f>
        <v>2804.2000000000003</v>
      </c>
      <c r="E9" s="197"/>
      <c r="F9" s="4"/>
    </row>
    <row r="10" spans="1:7" x14ac:dyDescent="0.25">
      <c r="A10" s="104"/>
      <c r="B10" s="198" t="s">
        <v>80</v>
      </c>
      <c r="C10" s="199"/>
      <c r="D10" s="199"/>
      <c r="E10" s="200"/>
      <c r="F10" s="4"/>
    </row>
    <row r="11" spans="1:7" ht="27" thickBot="1" x14ac:dyDescent="0.45">
      <c r="A11" s="104"/>
      <c r="B11" s="201">
        <f>B9+D9</f>
        <v>4006</v>
      </c>
      <c r="C11" s="202"/>
      <c r="D11" s="202"/>
      <c r="E11" s="203"/>
      <c r="F11" s="4"/>
    </row>
    <row r="12" spans="1:7" ht="10.5" customHeight="1" thickTop="1" thickBot="1" x14ac:dyDescent="0.3">
      <c r="A12" s="104"/>
      <c r="B12" s="86"/>
      <c r="C12" s="87"/>
      <c r="D12" s="87"/>
      <c r="E12" s="87"/>
      <c r="F12" s="85"/>
      <c r="G12" s="83"/>
    </row>
    <row r="13" spans="1:7" ht="38.25" customHeight="1" thickTop="1" thickBot="1" x14ac:dyDescent="0.3">
      <c r="A13" s="104">
        <v>3</v>
      </c>
      <c r="B13" s="180" t="s">
        <v>62</v>
      </c>
      <c r="C13" s="181"/>
      <c r="D13" s="181"/>
      <c r="E13" s="182"/>
      <c r="F13" s="85"/>
      <c r="G13" s="83"/>
    </row>
    <row r="14" spans="1:7" ht="16.5" thickTop="1" x14ac:dyDescent="0.25">
      <c r="A14" s="104"/>
      <c r="B14" s="184" t="s">
        <v>72</v>
      </c>
      <c r="C14" s="185"/>
      <c r="D14" s="170" t="s">
        <v>85</v>
      </c>
      <c r="E14" s="183"/>
      <c r="F14" s="85"/>
      <c r="G14" s="83"/>
    </row>
    <row r="15" spans="1:7" s="117" customFormat="1" ht="16.5" thickBot="1" x14ac:dyDescent="0.3">
      <c r="A15" s="104"/>
      <c r="B15" s="204">
        <f>B11*0.2</f>
        <v>801.2</v>
      </c>
      <c r="C15" s="205"/>
      <c r="D15" s="206">
        <f>B11+B15</f>
        <v>4807.2</v>
      </c>
      <c r="E15" s="207"/>
      <c r="F15" s="115"/>
      <c r="G15" s="116"/>
    </row>
    <row r="16" spans="1:7" ht="10.5" customHeight="1" thickTop="1" thickBot="1" x14ac:dyDescent="0.3">
      <c r="A16" s="104"/>
      <c r="B16" s="85"/>
      <c r="C16" s="85"/>
      <c r="D16" s="85"/>
      <c r="E16" s="85"/>
      <c r="F16" s="85"/>
      <c r="G16" s="83"/>
    </row>
    <row r="17" spans="1:7" ht="38.25" customHeight="1" thickTop="1" thickBot="1" x14ac:dyDescent="0.3">
      <c r="A17" s="104">
        <v>4</v>
      </c>
      <c r="B17" s="180" t="s">
        <v>91</v>
      </c>
      <c r="C17" s="186"/>
      <c r="D17" s="186"/>
      <c r="E17" s="187"/>
      <c r="F17" s="85"/>
    </row>
    <row r="18" spans="1:7" ht="16.5" thickTop="1" x14ac:dyDescent="0.25">
      <c r="A18" s="104"/>
      <c r="B18" s="212" t="s">
        <v>74</v>
      </c>
      <c r="C18" s="213"/>
      <c r="D18" s="94" t="s">
        <v>81</v>
      </c>
      <c r="E18" s="95" t="s">
        <v>78</v>
      </c>
      <c r="F18" s="4"/>
    </row>
    <row r="19" spans="1:7" x14ac:dyDescent="0.25">
      <c r="A19" s="104"/>
      <c r="B19" s="214"/>
      <c r="C19" s="215"/>
      <c r="D19" s="96" t="s">
        <v>77</v>
      </c>
      <c r="E19" s="97" t="s">
        <v>79</v>
      </c>
      <c r="F19" s="4"/>
    </row>
    <row r="20" spans="1:7" ht="16.5" thickBot="1" x14ac:dyDescent="0.3">
      <c r="A20" s="104"/>
      <c r="B20" s="210" t="s">
        <v>45</v>
      </c>
      <c r="C20" s="211"/>
      <c r="D20" s="118">
        <v>4006</v>
      </c>
      <c r="E20" s="119">
        <f>B11-D20</f>
        <v>0</v>
      </c>
      <c r="F20" s="4"/>
    </row>
    <row r="21" spans="1:7" ht="16.5" thickBot="1" x14ac:dyDescent="0.3">
      <c r="A21" s="104"/>
      <c r="B21" s="188" t="s">
        <v>82</v>
      </c>
      <c r="C21" s="189"/>
      <c r="D21" s="122">
        <v>2603.9</v>
      </c>
      <c r="E21" s="123">
        <f>B11-D21</f>
        <v>1402.1</v>
      </c>
      <c r="F21" s="4"/>
    </row>
    <row r="22" spans="1:7" ht="16.5" thickTop="1" x14ac:dyDescent="0.25">
      <c r="A22" s="104"/>
      <c r="B22" s="85"/>
      <c r="C22" s="85"/>
      <c r="D22" s="85"/>
      <c r="E22" s="85"/>
      <c r="F22" s="85"/>
      <c r="G22" s="83"/>
    </row>
    <row r="23" spans="1:7" ht="15" customHeight="1" x14ac:dyDescent="0.25">
      <c r="B23" s="83"/>
      <c r="C23" s="83"/>
      <c r="D23" s="83"/>
      <c r="E23" s="83"/>
      <c r="F23" s="83"/>
    </row>
    <row r="24" spans="1:7" x14ac:dyDescent="0.25">
      <c r="B24" s="83"/>
      <c r="C24" s="83"/>
      <c r="D24" s="83"/>
      <c r="E24" s="83"/>
      <c r="F24" s="83"/>
      <c r="G24" s="83"/>
    </row>
    <row r="25" spans="1:7" x14ac:dyDescent="0.25">
      <c r="B25" s="83"/>
      <c r="C25" s="83"/>
      <c r="D25" s="83"/>
      <c r="E25" s="83"/>
      <c r="F25" s="83"/>
      <c r="G25" s="84"/>
    </row>
    <row r="26" spans="1:7" x14ac:dyDescent="0.25">
      <c r="B26" s="83"/>
      <c r="C26" s="83"/>
      <c r="D26" s="83"/>
      <c r="E26" s="83"/>
      <c r="F26" s="83"/>
      <c r="G26" s="84"/>
    </row>
    <row r="27" spans="1:7" x14ac:dyDescent="0.25">
      <c r="G27" s="82"/>
    </row>
    <row r="28" spans="1:7" x14ac:dyDescent="0.25">
      <c r="G28" s="82"/>
    </row>
  </sheetData>
  <mergeCells count="18">
    <mergeCell ref="B9:C9"/>
    <mergeCell ref="D9:E9"/>
    <mergeCell ref="B1:E1"/>
    <mergeCell ref="B2:E2"/>
    <mergeCell ref="B7:E7"/>
    <mergeCell ref="B8:C8"/>
    <mergeCell ref="D8:E8"/>
    <mergeCell ref="B17:E17"/>
    <mergeCell ref="B18:C19"/>
    <mergeCell ref="B20:C20"/>
    <mergeCell ref="B21:C21"/>
    <mergeCell ref="B10:E10"/>
    <mergeCell ref="B11:E11"/>
    <mergeCell ref="B13:E13"/>
    <mergeCell ref="B14:C14"/>
    <mergeCell ref="D14:E14"/>
    <mergeCell ref="B15:C15"/>
    <mergeCell ref="D15:E15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C5" sqref="C5"/>
    </sheetView>
  </sheetViews>
  <sheetFormatPr baseColWidth="10" defaultRowHeight="15.75" x14ac:dyDescent="0.25"/>
  <cols>
    <col min="1" max="1" width="3.7109375" style="105" customWidth="1"/>
    <col min="2" max="5" width="25.140625" customWidth="1"/>
    <col min="6" max="6" width="3.7109375" customWidth="1"/>
    <col min="7" max="7" width="20.7109375" customWidth="1"/>
  </cols>
  <sheetData>
    <row r="1" spans="1:7" ht="19.5" thickBot="1" x14ac:dyDescent="0.3">
      <c r="A1" s="104"/>
      <c r="B1" s="178" t="s">
        <v>69</v>
      </c>
      <c r="C1" s="179"/>
      <c r="D1" s="179"/>
      <c r="E1" s="179"/>
      <c r="F1" s="125"/>
    </row>
    <row r="2" spans="1:7" ht="68.25" customHeight="1" thickTop="1" thickBot="1" x14ac:dyDescent="0.3">
      <c r="A2" s="104">
        <v>1</v>
      </c>
      <c r="B2" s="175" t="s">
        <v>73</v>
      </c>
      <c r="C2" s="176"/>
      <c r="D2" s="176"/>
      <c r="E2" s="177"/>
      <c r="F2" s="85"/>
      <c r="G2" s="83"/>
    </row>
    <row r="3" spans="1:7" ht="16.5" thickTop="1" x14ac:dyDescent="0.25">
      <c r="A3" s="104"/>
      <c r="B3" s="126" t="s">
        <v>61</v>
      </c>
      <c r="C3" s="99" t="s">
        <v>60</v>
      </c>
      <c r="D3" s="99" t="s">
        <v>60</v>
      </c>
      <c r="E3" s="100" t="s">
        <v>60</v>
      </c>
      <c r="F3" s="85"/>
      <c r="G3" s="83"/>
    </row>
    <row r="4" spans="1:7" x14ac:dyDescent="0.25">
      <c r="A4" s="104"/>
      <c r="B4" s="101" t="s">
        <v>76</v>
      </c>
      <c r="C4" s="102">
        <v>140</v>
      </c>
      <c r="D4" s="102">
        <v>240</v>
      </c>
      <c r="E4" s="103">
        <v>660</v>
      </c>
      <c r="F4" s="85"/>
      <c r="G4" s="83"/>
    </row>
    <row r="5" spans="1:7" s="112" customFormat="1" ht="31.5" customHeight="1" thickBot="1" x14ac:dyDescent="0.35">
      <c r="A5" s="106"/>
      <c r="B5" s="107">
        <v>1</v>
      </c>
      <c r="C5" s="108">
        <v>1</v>
      </c>
      <c r="D5" s="108">
        <v>0</v>
      </c>
      <c r="E5" s="109">
        <v>0</v>
      </c>
      <c r="F5" s="110"/>
      <c r="G5" s="111"/>
    </row>
    <row r="6" spans="1:7" ht="10.5" customHeight="1" thickTop="1" thickBot="1" x14ac:dyDescent="0.3">
      <c r="A6" s="104"/>
      <c r="B6" s="85"/>
      <c r="C6" s="85"/>
      <c r="D6" s="85"/>
      <c r="E6" s="85"/>
      <c r="F6" s="85"/>
      <c r="G6" s="83"/>
    </row>
    <row r="7" spans="1:7" ht="38.25" customHeight="1" thickTop="1" thickBot="1" x14ac:dyDescent="0.3">
      <c r="A7" s="104">
        <v>2</v>
      </c>
      <c r="B7" s="180" t="s">
        <v>92</v>
      </c>
      <c r="C7" s="181"/>
      <c r="D7" s="181"/>
      <c r="E7" s="182"/>
      <c r="F7" s="85"/>
    </row>
    <row r="8" spans="1:7" ht="16.5" thickTop="1" x14ac:dyDescent="0.25">
      <c r="A8" s="104"/>
      <c r="B8" s="190" t="s">
        <v>8</v>
      </c>
      <c r="C8" s="191"/>
      <c r="D8" s="192" t="s">
        <v>9</v>
      </c>
      <c r="E8" s="193"/>
      <c r="F8" s="4"/>
    </row>
    <row r="9" spans="1:7" x14ac:dyDescent="0.25">
      <c r="A9" s="104"/>
      <c r="B9" s="194">
        <v>1391.71</v>
      </c>
      <c r="C9" s="195"/>
      <c r="D9" s="216">
        <f>(((C4*C5)+(D4*D5)+(E4*E5))*23.1952032)/B5</f>
        <v>3247.3284480000002</v>
      </c>
      <c r="E9" s="217"/>
      <c r="F9" s="4"/>
    </row>
    <row r="10" spans="1:7" x14ac:dyDescent="0.25">
      <c r="A10" s="104"/>
      <c r="B10" s="198" t="s">
        <v>80</v>
      </c>
      <c r="C10" s="199"/>
      <c r="D10" s="199"/>
      <c r="E10" s="200"/>
      <c r="F10" s="4"/>
    </row>
    <row r="11" spans="1:7" ht="27" thickBot="1" x14ac:dyDescent="0.45">
      <c r="A11" s="104"/>
      <c r="B11" s="201">
        <f>B9+D9</f>
        <v>4639.0384480000002</v>
      </c>
      <c r="C11" s="202"/>
      <c r="D11" s="202"/>
      <c r="E11" s="203"/>
      <c r="F11" s="4"/>
    </row>
    <row r="12" spans="1:7" ht="10.5" customHeight="1" thickTop="1" thickBot="1" x14ac:dyDescent="0.3">
      <c r="A12" s="104"/>
      <c r="B12" s="86"/>
      <c r="C12" s="87"/>
      <c r="D12" s="87"/>
      <c r="E12" s="87"/>
      <c r="F12" s="85"/>
      <c r="G12" s="83"/>
    </row>
    <row r="13" spans="1:7" ht="38.25" customHeight="1" thickTop="1" thickBot="1" x14ac:dyDescent="0.3">
      <c r="A13" s="104">
        <v>3</v>
      </c>
      <c r="B13" s="180" t="s">
        <v>62</v>
      </c>
      <c r="C13" s="181"/>
      <c r="D13" s="181"/>
      <c r="E13" s="182"/>
      <c r="F13" s="85"/>
      <c r="G13" s="83"/>
    </row>
    <row r="14" spans="1:7" ht="16.5" thickTop="1" x14ac:dyDescent="0.25">
      <c r="A14" s="104"/>
      <c r="B14" s="184" t="s">
        <v>72</v>
      </c>
      <c r="C14" s="185"/>
      <c r="D14" s="170" t="s">
        <v>85</v>
      </c>
      <c r="E14" s="183"/>
      <c r="F14" s="85"/>
      <c r="G14" s="83"/>
    </row>
    <row r="15" spans="1:7" s="117" customFormat="1" ht="16.5" thickBot="1" x14ac:dyDescent="0.3">
      <c r="A15" s="104"/>
      <c r="B15" s="204">
        <f>B11*0.2</f>
        <v>927.80768960000012</v>
      </c>
      <c r="C15" s="205"/>
      <c r="D15" s="206">
        <f>B11+B15</f>
        <v>5566.8461376000005</v>
      </c>
      <c r="E15" s="207"/>
      <c r="F15" s="115"/>
      <c r="G15" s="116"/>
    </row>
    <row r="16" spans="1:7" ht="10.5" customHeight="1" thickTop="1" thickBot="1" x14ac:dyDescent="0.3">
      <c r="A16" s="104"/>
      <c r="B16" s="85"/>
      <c r="C16" s="85"/>
      <c r="D16" s="85"/>
      <c r="E16" s="85"/>
      <c r="F16" s="85"/>
      <c r="G16" s="83"/>
    </row>
    <row r="17" spans="1:7" ht="38.25" customHeight="1" thickTop="1" thickBot="1" x14ac:dyDescent="0.3">
      <c r="A17" s="104">
        <v>4</v>
      </c>
      <c r="B17" s="180" t="s">
        <v>91</v>
      </c>
      <c r="C17" s="186"/>
      <c r="D17" s="186"/>
      <c r="E17" s="187"/>
      <c r="F17" s="85"/>
    </row>
    <row r="18" spans="1:7" ht="16.5" thickTop="1" x14ac:dyDescent="0.25">
      <c r="A18" s="104"/>
      <c r="B18" s="212" t="s">
        <v>74</v>
      </c>
      <c r="C18" s="213"/>
      <c r="D18" s="94" t="s">
        <v>81</v>
      </c>
      <c r="E18" s="95" t="s">
        <v>78</v>
      </c>
      <c r="F18" s="4"/>
    </row>
    <row r="19" spans="1:7" x14ac:dyDescent="0.25">
      <c r="A19" s="104"/>
      <c r="B19" s="214"/>
      <c r="C19" s="215"/>
      <c r="D19" s="96" t="s">
        <v>77</v>
      </c>
      <c r="E19" s="97" t="s">
        <v>79</v>
      </c>
      <c r="F19" s="4"/>
    </row>
    <row r="20" spans="1:7" ht="16.5" thickBot="1" x14ac:dyDescent="0.3">
      <c r="A20" s="104"/>
      <c r="B20" s="210" t="s">
        <v>45</v>
      </c>
      <c r="C20" s="211"/>
      <c r="D20" s="118">
        <v>4639.04</v>
      </c>
      <c r="E20" s="119">
        <f>B11-D20</f>
        <v>-1.5519999997195555E-3</v>
      </c>
      <c r="F20" s="4"/>
    </row>
    <row r="21" spans="1:7" ht="16.5" thickBot="1" x14ac:dyDescent="0.3">
      <c r="A21" s="104"/>
      <c r="B21" s="188" t="s">
        <v>82</v>
      </c>
      <c r="C21" s="189"/>
      <c r="D21" s="122">
        <v>3015.37</v>
      </c>
      <c r="E21" s="123">
        <f>B11-D21</f>
        <v>1623.6684480000004</v>
      </c>
      <c r="F21" s="4"/>
    </row>
    <row r="22" spans="1:7" ht="16.5" thickTop="1" x14ac:dyDescent="0.25">
      <c r="A22" s="104"/>
      <c r="B22" s="85"/>
      <c r="C22" s="85"/>
      <c r="D22" s="85"/>
      <c r="E22" s="85"/>
      <c r="F22" s="85"/>
      <c r="G22" s="83"/>
    </row>
    <row r="23" spans="1:7" ht="15" customHeight="1" x14ac:dyDescent="0.25">
      <c r="B23" s="83"/>
      <c r="C23" s="83"/>
      <c r="D23" s="83"/>
      <c r="E23" s="83"/>
      <c r="F23" s="83"/>
    </row>
    <row r="24" spans="1:7" x14ac:dyDescent="0.25">
      <c r="B24" s="83"/>
      <c r="C24" s="83"/>
      <c r="D24" s="83"/>
      <c r="E24" s="83"/>
      <c r="F24" s="83"/>
      <c r="G24" s="83"/>
    </row>
    <row r="25" spans="1:7" x14ac:dyDescent="0.25">
      <c r="B25" s="83"/>
      <c r="C25" s="83"/>
      <c r="D25" s="83"/>
      <c r="E25" s="83"/>
      <c r="F25" s="83"/>
      <c r="G25" s="84"/>
    </row>
    <row r="26" spans="1:7" x14ac:dyDescent="0.25">
      <c r="B26" s="83"/>
      <c r="C26" s="83"/>
      <c r="D26" s="83"/>
      <c r="E26" s="83"/>
      <c r="F26" s="83"/>
      <c r="G26" s="84"/>
    </row>
    <row r="27" spans="1:7" x14ac:dyDescent="0.25">
      <c r="G27" s="82"/>
    </row>
    <row r="28" spans="1:7" x14ac:dyDescent="0.25">
      <c r="G28" s="82"/>
    </row>
  </sheetData>
  <mergeCells count="18">
    <mergeCell ref="B9:C9"/>
    <mergeCell ref="D9:E9"/>
    <mergeCell ref="B1:E1"/>
    <mergeCell ref="B2:E2"/>
    <mergeCell ref="B7:E7"/>
    <mergeCell ref="B8:C8"/>
    <mergeCell ref="D8:E8"/>
    <mergeCell ref="B17:E17"/>
    <mergeCell ref="B18:C19"/>
    <mergeCell ref="B20:C20"/>
    <mergeCell ref="B21:C21"/>
    <mergeCell ref="B10:E10"/>
    <mergeCell ref="B11:E11"/>
    <mergeCell ref="B13:E13"/>
    <mergeCell ref="B14:C14"/>
    <mergeCell ref="D14:E14"/>
    <mergeCell ref="B15:C15"/>
    <mergeCell ref="D15:E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Kalkulator</vt:lpstr>
      <vt:lpstr>Gebyr</vt:lpstr>
      <vt:lpstr>Portalkalkulator 2</vt:lpstr>
      <vt:lpstr>Portalkalkulator 3</vt:lpstr>
      <vt:lpstr>Priser for 2018</vt:lpstr>
      <vt:lpstr>Priser for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Eirik Kristiansen</dc:creator>
  <cp:lastModifiedBy>Solveig Jentoft</cp:lastModifiedBy>
  <cp:lastPrinted>2017-03-02T16:10:25Z</cp:lastPrinted>
  <dcterms:created xsi:type="dcterms:W3CDTF">2015-11-04T11:34:57Z</dcterms:created>
  <dcterms:modified xsi:type="dcterms:W3CDTF">2019-01-04T13:57:05Z</dcterms:modified>
</cp:coreProperties>
</file>